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5" i="1" l="1"/>
  <c r="O20" i="1"/>
  <c r="S20" i="1" s="1"/>
  <c r="O19" i="1"/>
  <c r="S19" i="1" s="1"/>
  <c r="O16" i="1"/>
  <c r="O15" i="1"/>
  <c r="Q15" i="1"/>
  <c r="S16" i="1"/>
  <c r="E9" i="1"/>
  <c r="I9" i="1" s="1"/>
  <c r="S15" i="1" l="1"/>
  <c r="I4" i="1"/>
  <c r="J9" i="1" s="1"/>
  <c r="E18" i="1" l="1"/>
  <c r="O18" i="1" s="1"/>
  <c r="S18" i="1" s="1"/>
  <c r="I25" i="1"/>
  <c r="AA8" i="1" s="1"/>
  <c r="W8" i="1"/>
  <c r="S8" i="1"/>
  <c r="O8" i="1"/>
  <c r="I24" i="1"/>
  <c r="I20" i="1"/>
  <c r="I19" i="1"/>
  <c r="I16" i="1"/>
  <c r="G18" i="1"/>
  <c r="G15" i="1"/>
  <c r="M8" i="1"/>
  <c r="I12" i="1"/>
  <c r="D12" i="1"/>
  <c r="E11" i="1"/>
  <c r="I11" i="1" s="1"/>
  <c r="I10" i="1"/>
  <c r="I7" i="1"/>
  <c r="I6" i="1"/>
  <c r="D10" i="1"/>
  <c r="D7" i="1"/>
  <c r="D6" i="1"/>
  <c r="Q8" i="1" l="1"/>
  <c r="U8" i="1"/>
  <c r="Y8" i="1"/>
  <c r="AA7" i="1"/>
  <c r="M12" i="1"/>
  <c r="N8" i="1"/>
  <c r="P8" i="1"/>
  <c r="R8" i="1"/>
  <c r="T8" i="1"/>
  <c r="V8" i="1"/>
  <c r="X8" i="1"/>
  <c r="Z8" i="1"/>
  <c r="I18" i="1"/>
  <c r="I15" i="1"/>
  <c r="D11" i="1"/>
  <c r="N7" i="1"/>
  <c r="R7" i="1"/>
  <c r="V7" i="1"/>
  <c r="Z7" i="1"/>
  <c r="Q7" i="1"/>
  <c r="U7" i="1"/>
  <c r="Y7" i="1"/>
  <c r="P7" i="1"/>
  <c r="T7" i="1"/>
  <c r="X7" i="1"/>
  <c r="O7" i="1"/>
  <c r="S7" i="1"/>
  <c r="W7" i="1"/>
  <c r="J10" i="1"/>
  <c r="J6" i="1"/>
  <c r="J7" i="1"/>
  <c r="J11" i="1"/>
  <c r="J12" i="1"/>
  <c r="E8" i="1" l="1"/>
  <c r="I8" i="1" l="1"/>
  <c r="J8" i="1" s="1"/>
  <c r="E17" i="1"/>
  <c r="O17" i="1" s="1"/>
  <c r="S17" i="1" s="1"/>
  <c r="S23" i="1" l="1"/>
  <c r="T17" i="1" s="1"/>
  <c r="I17" i="1"/>
  <c r="E21" i="1"/>
  <c r="Y6" i="1" l="1"/>
  <c r="V6" i="1"/>
  <c r="Q6" i="1"/>
  <c r="O6" i="1"/>
  <c r="W6" i="1"/>
  <c r="U6" i="1"/>
  <c r="T18" i="1"/>
  <c r="T16" i="1"/>
  <c r="T20" i="1"/>
  <c r="T19" i="1"/>
  <c r="T15" i="1"/>
  <c r="I23" i="1"/>
  <c r="P6" i="1" s="1"/>
  <c r="J17" i="1" l="1"/>
  <c r="T6" i="1"/>
  <c r="S6" i="1"/>
  <c r="J18" i="1"/>
  <c r="J19" i="1"/>
  <c r="J15" i="1"/>
  <c r="Z6" i="1"/>
  <c r="R6" i="1"/>
  <c r="AA6" i="1"/>
  <c r="X6" i="1"/>
  <c r="J20" i="1"/>
  <c r="J16" i="1"/>
  <c r="N6" i="1"/>
  <c r="N12" i="1" l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N10" i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N11" i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</calcChain>
</file>

<file path=xl/sharedStrings.xml><?xml version="1.0" encoding="utf-8"?>
<sst xmlns="http://schemas.openxmlformats.org/spreadsheetml/2006/main" count="74" uniqueCount="56">
  <si>
    <t>Napětí</t>
  </si>
  <si>
    <t>Proud</t>
  </si>
  <si>
    <t>Čas</t>
  </si>
  <si>
    <t>V</t>
  </si>
  <si>
    <t>A</t>
  </si>
  <si>
    <t>W</t>
  </si>
  <si>
    <t>Příkon</t>
  </si>
  <si>
    <t>Celkový výkon</t>
  </si>
  <si>
    <t>Ah</t>
  </si>
  <si>
    <t>1 den</t>
  </si>
  <si>
    <t>notebook s bat</t>
  </si>
  <si>
    <t>tedy dnů funkce</t>
  </si>
  <si>
    <t>notebook bez bat</t>
  </si>
  <si>
    <t>Televize</t>
  </si>
  <si>
    <t>h</t>
  </si>
  <si>
    <t>Osvětlení 15W</t>
  </si>
  <si>
    <t>Cirkulárka 1500W</t>
  </si>
  <si>
    <t>Typický den</t>
  </si>
  <si>
    <t>Osvětlení</t>
  </si>
  <si>
    <t>TV</t>
  </si>
  <si>
    <t>Vrtačka, pila,…</t>
  </si>
  <si>
    <t>Mobily</t>
  </si>
  <si>
    <t>NTB Solar</t>
  </si>
  <si>
    <t>Příkon Panely min.</t>
  </si>
  <si>
    <t>Příkon Panely max.</t>
  </si>
  <si>
    <t>DEN</t>
  </si>
  <si>
    <t>Výkon</t>
  </si>
  <si>
    <t>Příkon MIN</t>
  </si>
  <si>
    <t>Příkon MAX</t>
  </si>
  <si>
    <t>Bilance MIN</t>
  </si>
  <si>
    <t>Bilance MAX</t>
  </si>
  <si>
    <t>NTB práce 2x</t>
  </si>
  <si>
    <t>CELKEM (extrém)</t>
  </si>
  <si>
    <t>Díl Spotřeby</t>
  </si>
  <si>
    <t>CELKEM SPOTŘEBA</t>
  </si>
  <si>
    <t>Bilance /model reálný svit</t>
  </si>
  <si>
    <t>kWh/ účinnost</t>
  </si>
  <si>
    <t>NTB bez bat.+GSM</t>
  </si>
  <si>
    <t>NTB -bat.+GSMaktiv</t>
  </si>
  <si>
    <t>Model Bilance kWh = rezerva na bateriích při běžném provozu</t>
  </si>
  <si>
    <t>kWh</t>
  </si>
  <si>
    <t>Minimal. den</t>
  </si>
  <si>
    <t>den1</t>
  </si>
  <si>
    <t>den2</t>
  </si>
  <si>
    <t>den3</t>
  </si>
  <si>
    <t>den4</t>
  </si>
  <si>
    <t>den5</t>
  </si>
  <si>
    <t>den6</t>
  </si>
  <si>
    <t>den7</t>
  </si>
  <si>
    <t>den8</t>
  </si>
  <si>
    <t>den9</t>
  </si>
  <si>
    <t>den10</t>
  </si>
  <si>
    <t>den11</t>
  </si>
  <si>
    <t>den12</t>
  </si>
  <si>
    <t>den13</t>
  </si>
  <si>
    <t>den14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</si>
</sst>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0" fontId="2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2" fontId="0" fillId="0" borderId="0" xfId="0" applyNumberFormat="1" applyAlignment="1">
      <alignment horizontal="center"/>
    </xf>
    <xf numFmtId="2" fontId="2" fillId="0" borderId="0" xfId="0" applyNumberFormat="1" applyFont="1"/>
    <xf numFmtId="9" fontId="2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List1!$L$10</c:f>
              <c:strCache>
                <c:ptCount val="1"/>
                <c:pt idx="0">
                  <c:v>Bilance MIN</c:v>
                </c:pt>
              </c:strCache>
            </c:strRef>
          </c:tx>
          <c:marker>
            <c:symbol val="none"/>
          </c:marker>
          <c:cat>
            <c:strRef>
              <c:f>List1!$N$5:$AA$5</c:f>
              <c:strCache>
                <c:ptCount val="14"/>
                <c:pt idx="0">
                  <c:v>den1</c:v>
                </c:pt>
                <c:pt idx="1">
                  <c:v>den2</c:v>
                </c:pt>
                <c:pt idx="2">
                  <c:v>den3</c:v>
                </c:pt>
                <c:pt idx="3">
                  <c:v>den4</c:v>
                </c:pt>
                <c:pt idx="4">
                  <c:v>den5</c:v>
                </c:pt>
                <c:pt idx="5">
                  <c:v>den6</c:v>
                </c:pt>
                <c:pt idx="6">
                  <c:v>den7</c:v>
                </c:pt>
                <c:pt idx="7">
                  <c:v>den8</c:v>
                </c:pt>
                <c:pt idx="8">
                  <c:v>den9</c:v>
                </c:pt>
                <c:pt idx="9">
                  <c:v>den10</c:v>
                </c:pt>
                <c:pt idx="10">
                  <c:v>den11</c:v>
                </c:pt>
                <c:pt idx="11">
                  <c:v>den12</c:v>
                </c:pt>
                <c:pt idx="12">
                  <c:v>den13</c:v>
                </c:pt>
                <c:pt idx="13">
                  <c:v>den14</c:v>
                </c:pt>
              </c:strCache>
            </c:strRef>
          </c:cat>
          <c:val>
            <c:numRef>
              <c:f>List1!$N$10:$AA$10</c:f>
              <c:numCache>
                <c:formatCode>General</c:formatCode>
                <c:ptCount val="14"/>
                <c:pt idx="0">
                  <c:v>2.4646276</c:v>
                </c:pt>
                <c:pt idx="1">
                  <c:v>2.6585052</c:v>
                </c:pt>
                <c:pt idx="2">
                  <c:v>1.9911327999999999</c:v>
                </c:pt>
                <c:pt idx="3">
                  <c:v>2.1850103999999999</c:v>
                </c:pt>
                <c:pt idx="4">
                  <c:v>1.5176379999999998</c:v>
                </c:pt>
                <c:pt idx="5">
                  <c:v>0.85026559999999973</c:v>
                </c:pt>
                <c:pt idx="6">
                  <c:v>0.18289319999999964</c:v>
                </c:pt>
                <c:pt idx="7">
                  <c:v>0.37677079999999952</c:v>
                </c:pt>
                <c:pt idx="8">
                  <c:v>0.57064839999999939</c:v>
                </c:pt>
                <c:pt idx="9">
                  <c:v>0.76452599999999926</c:v>
                </c:pt>
                <c:pt idx="10">
                  <c:v>9.7153599999999174E-2</c:v>
                </c:pt>
                <c:pt idx="11">
                  <c:v>0.29103119999999905</c:v>
                </c:pt>
                <c:pt idx="12">
                  <c:v>-0.37634120000000104</c:v>
                </c:pt>
                <c:pt idx="13">
                  <c:v>-1.0437136000000011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List1!$L$11</c:f>
              <c:strCache>
                <c:ptCount val="1"/>
                <c:pt idx="0">
                  <c:v>Bilance MAX</c:v>
                </c:pt>
              </c:strCache>
            </c:strRef>
          </c:tx>
          <c:marker>
            <c:symbol val="none"/>
          </c:marker>
          <c:cat>
            <c:strRef>
              <c:f>List1!$N$5:$AA$5</c:f>
              <c:strCache>
                <c:ptCount val="14"/>
                <c:pt idx="0">
                  <c:v>den1</c:v>
                </c:pt>
                <c:pt idx="1">
                  <c:v>den2</c:v>
                </c:pt>
                <c:pt idx="2">
                  <c:v>den3</c:v>
                </c:pt>
                <c:pt idx="3">
                  <c:v>den4</c:v>
                </c:pt>
                <c:pt idx="4">
                  <c:v>den5</c:v>
                </c:pt>
                <c:pt idx="5">
                  <c:v>den6</c:v>
                </c:pt>
                <c:pt idx="6">
                  <c:v>den7</c:v>
                </c:pt>
                <c:pt idx="7">
                  <c:v>den8</c:v>
                </c:pt>
                <c:pt idx="8">
                  <c:v>den9</c:v>
                </c:pt>
                <c:pt idx="9">
                  <c:v>den10</c:v>
                </c:pt>
                <c:pt idx="10">
                  <c:v>den11</c:v>
                </c:pt>
                <c:pt idx="11">
                  <c:v>den12</c:v>
                </c:pt>
                <c:pt idx="12">
                  <c:v>den13</c:v>
                </c:pt>
                <c:pt idx="13">
                  <c:v>den14</c:v>
                </c:pt>
              </c:strCache>
            </c:strRef>
          </c:cat>
          <c:val>
            <c:numRef>
              <c:f>List1!$N$11:$AA$11</c:f>
              <c:numCache>
                <c:formatCode>General</c:formatCode>
                <c:ptCount val="14"/>
                <c:pt idx="0">
                  <c:v>3.1320000000000001</c:v>
                </c:pt>
                <c:pt idx="1">
                  <c:v>3.1320000000000001</c:v>
                </c:pt>
                <c:pt idx="2">
                  <c:v>3.1320000000000001</c:v>
                </c:pt>
                <c:pt idx="3">
                  <c:v>3.1320000000000001</c:v>
                </c:pt>
                <c:pt idx="4">
                  <c:v>3.1320000000000001</c:v>
                </c:pt>
                <c:pt idx="5">
                  <c:v>3.1320000000000001</c:v>
                </c:pt>
                <c:pt idx="6">
                  <c:v>3.1320000000000001</c:v>
                </c:pt>
                <c:pt idx="7">
                  <c:v>3.1320000000000001</c:v>
                </c:pt>
                <c:pt idx="8">
                  <c:v>3.1320000000000001</c:v>
                </c:pt>
                <c:pt idx="9">
                  <c:v>3.1320000000000001</c:v>
                </c:pt>
                <c:pt idx="10">
                  <c:v>3.1320000000000001</c:v>
                </c:pt>
                <c:pt idx="11">
                  <c:v>3.1320000000000001</c:v>
                </c:pt>
                <c:pt idx="12">
                  <c:v>3.1320000000000001</c:v>
                </c:pt>
                <c:pt idx="13">
                  <c:v>3.1320000000000001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List1!$L$12</c:f>
              <c:strCache>
                <c:ptCount val="1"/>
                <c:pt idx="0">
                  <c:v>Bilance /model reálný svit</c:v>
                </c:pt>
              </c:strCache>
            </c:strRef>
          </c:tx>
          <c:marker>
            <c:symbol val="none"/>
          </c:marker>
          <c:cat>
            <c:strRef>
              <c:f>List1!$N$5:$AA$5</c:f>
              <c:strCache>
                <c:ptCount val="14"/>
                <c:pt idx="0">
                  <c:v>den1</c:v>
                </c:pt>
                <c:pt idx="1">
                  <c:v>den2</c:v>
                </c:pt>
                <c:pt idx="2">
                  <c:v>den3</c:v>
                </c:pt>
                <c:pt idx="3">
                  <c:v>den4</c:v>
                </c:pt>
                <c:pt idx="4">
                  <c:v>den5</c:v>
                </c:pt>
                <c:pt idx="5">
                  <c:v>den6</c:v>
                </c:pt>
                <c:pt idx="6">
                  <c:v>den7</c:v>
                </c:pt>
                <c:pt idx="7">
                  <c:v>den8</c:v>
                </c:pt>
                <c:pt idx="8">
                  <c:v>den9</c:v>
                </c:pt>
                <c:pt idx="9">
                  <c:v>den10</c:v>
                </c:pt>
                <c:pt idx="10">
                  <c:v>den11</c:v>
                </c:pt>
                <c:pt idx="11">
                  <c:v>den12</c:v>
                </c:pt>
                <c:pt idx="12">
                  <c:v>den13</c:v>
                </c:pt>
                <c:pt idx="13">
                  <c:v>den14</c:v>
                </c:pt>
              </c:strCache>
            </c:strRef>
          </c:cat>
          <c:val>
            <c:numRef>
              <c:f>List1!$N$12:$AA$12</c:f>
              <c:numCache>
                <c:formatCode>General</c:formatCode>
                <c:ptCount val="14"/>
                <c:pt idx="0">
                  <c:v>2.9696275999999999</c:v>
                </c:pt>
                <c:pt idx="1">
                  <c:v>3.1320000000000001</c:v>
                </c:pt>
                <c:pt idx="2">
                  <c:v>2.9696275999999999</c:v>
                </c:pt>
                <c:pt idx="3">
                  <c:v>3.1320000000000001</c:v>
                </c:pt>
                <c:pt idx="4">
                  <c:v>2.9696275999999999</c:v>
                </c:pt>
                <c:pt idx="5">
                  <c:v>2.8072551999999997</c:v>
                </c:pt>
                <c:pt idx="6">
                  <c:v>2.6448827999999995</c:v>
                </c:pt>
                <c:pt idx="7">
                  <c:v>3.1320000000000001</c:v>
                </c:pt>
                <c:pt idx="8">
                  <c:v>3.1320000000000001</c:v>
                </c:pt>
                <c:pt idx="9">
                  <c:v>3.1320000000000001</c:v>
                </c:pt>
                <c:pt idx="10">
                  <c:v>2.9696275999999999</c:v>
                </c:pt>
                <c:pt idx="11">
                  <c:v>3.1320000000000001</c:v>
                </c:pt>
                <c:pt idx="12">
                  <c:v>2.9696275999999999</c:v>
                </c:pt>
                <c:pt idx="13">
                  <c:v>2.8072551999999997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1312"/>
        <c:axId val="24382848"/>
      </c:lineChart>
      <c:catAx>
        <c:axId val="243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82848"/>
        <c:crosses val="autoZero"/>
        <c:auto val="1"/>
        <c:lblAlgn val="ctr"/>
        <c:lblOffset val="100"/>
        <c:noMultiLvlLbl val="0"/>
      </c:catAx>
      <c:valAx>
        <c:axId val="2438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81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535780</xdr:colOff>
      <xdr:row>23</xdr:row>
      <xdr:rowOff>128587</xdr:rowOff>
    </xdr:from>
    <xdr:to>
      <xdr:col>26</xdr:col>
      <xdr:colOff>583405</xdr:colOff>
      <xdr:row>48</xdr:row>
      <xdr:rowOff>11906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5"/>
  <sheetViews>
    <sheetView tabSelected="1" zoomScale="80" zoomScaleNormal="80" workbookViewId="0"/>
  </sheetViews>
  <sheetFormatPr defaultRowHeight="15" x14ac:dyDescent="0.25"/>
  <cols>
    <col min="1" max="1" width="1.5703125" customWidth="1"/>
    <col min="2" max="2" width="20.140625" customWidth="1"/>
    <col min="8" max="8" width="3" customWidth="1"/>
    <col min="9" max="9" width="9.28515625" customWidth="1"/>
    <col min="10" max="10" width="11.85546875" style="5" customWidth="1"/>
    <col min="12" max="12" width="15.85546875" customWidth="1"/>
    <col min="13" max="13" width="8" customWidth="1"/>
    <col min="14" max="27" width="8.85546875" customWidth="1"/>
  </cols>
  <sheetData>
    <row r="1" spans="2:27" ht="8.25" customHeight="1" thickBot="1" x14ac:dyDescent="0.3"/>
    <row r="2" spans="2:27" ht="30.75" thickBot="1" x14ac:dyDescent="0.3">
      <c r="C2" s="2" t="s">
        <v>0</v>
      </c>
      <c r="D2" s="2" t="s">
        <v>1</v>
      </c>
      <c r="E2" s="2" t="s">
        <v>6</v>
      </c>
      <c r="F2" s="2" t="s">
        <v>7</v>
      </c>
      <c r="G2" s="2" t="s">
        <v>2</v>
      </c>
      <c r="I2" s="10" t="s">
        <v>36</v>
      </c>
      <c r="J2" s="2" t="s">
        <v>11</v>
      </c>
    </row>
    <row r="3" spans="2:27" ht="15.75" thickBot="1" x14ac:dyDescent="0.3">
      <c r="C3" s="1" t="s">
        <v>3</v>
      </c>
      <c r="D3" s="1" t="s">
        <v>4</v>
      </c>
      <c r="E3" s="1" t="s">
        <v>5</v>
      </c>
      <c r="F3" s="1" t="s">
        <v>8</v>
      </c>
      <c r="G3" s="1" t="s">
        <v>14</v>
      </c>
    </row>
    <row r="4" spans="2:27" ht="15.75" thickBot="1" x14ac:dyDescent="0.3">
      <c r="C4" s="3">
        <v>29</v>
      </c>
      <c r="D4" s="4"/>
      <c r="E4" s="4"/>
      <c r="F4" s="4">
        <v>120</v>
      </c>
      <c r="G4" s="4"/>
      <c r="H4" s="4"/>
      <c r="I4" s="9">
        <f>F4*C4/1000*0.9</f>
        <v>3.1320000000000001</v>
      </c>
      <c r="M4" s="16" t="s">
        <v>39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2:27" x14ac:dyDescent="0.25">
      <c r="B5" t="s">
        <v>9</v>
      </c>
      <c r="L5" t="s">
        <v>25</v>
      </c>
      <c r="M5" s="17">
        <v>0</v>
      </c>
      <c r="N5" s="17" t="s">
        <v>42</v>
      </c>
      <c r="O5" s="17" t="s">
        <v>43</v>
      </c>
      <c r="P5" s="17" t="s">
        <v>44</v>
      </c>
      <c r="Q5" s="17" t="s">
        <v>45</v>
      </c>
      <c r="R5" s="17" t="s">
        <v>46</v>
      </c>
      <c r="S5" s="17" t="s">
        <v>47</v>
      </c>
      <c r="T5" s="17" t="s">
        <v>48</v>
      </c>
      <c r="U5" s="17" t="s">
        <v>49</v>
      </c>
      <c r="V5" s="17" t="s">
        <v>50</v>
      </c>
      <c r="W5" s="17" t="s">
        <v>51</v>
      </c>
      <c r="X5" s="17" t="s">
        <v>52</v>
      </c>
      <c r="Y5" s="17" t="s">
        <v>53</v>
      </c>
      <c r="Z5" s="17" t="s">
        <v>54</v>
      </c>
      <c r="AA5" s="17" t="s">
        <v>55</v>
      </c>
    </row>
    <row r="6" spans="2:27" x14ac:dyDescent="0.25">
      <c r="B6" t="s">
        <v>10</v>
      </c>
      <c r="C6">
        <v>12.31</v>
      </c>
      <c r="D6">
        <f>E6/C6</f>
        <v>1.3399999999999999</v>
      </c>
      <c r="E6">
        <v>16.4954</v>
      </c>
      <c r="G6">
        <v>24</v>
      </c>
      <c r="I6">
        <f>E6*G6/1000</f>
        <v>0.39588959999999995</v>
      </c>
      <c r="J6" s="5">
        <f>$I$4/I6</f>
        <v>7.9112964826557723</v>
      </c>
      <c r="L6" t="s">
        <v>26</v>
      </c>
      <c r="N6">
        <f>$I$23</f>
        <v>1.3773724000000001</v>
      </c>
      <c r="O6">
        <f>$S$23</f>
        <v>0.51612240000000009</v>
      </c>
      <c r="P6">
        <f>$I$23</f>
        <v>1.3773724000000001</v>
      </c>
      <c r="Q6">
        <f>$S$23</f>
        <v>0.51612240000000009</v>
      </c>
      <c r="R6">
        <f>$I$23</f>
        <v>1.3773724000000001</v>
      </c>
      <c r="S6">
        <f>$I$23</f>
        <v>1.3773724000000001</v>
      </c>
      <c r="T6">
        <f>$I$23</f>
        <v>1.3773724000000001</v>
      </c>
      <c r="U6">
        <f>$S$23</f>
        <v>0.51612240000000009</v>
      </c>
      <c r="V6">
        <f>$S$23</f>
        <v>0.51612240000000009</v>
      </c>
      <c r="W6">
        <f>$S$23</f>
        <v>0.51612240000000009</v>
      </c>
      <c r="X6">
        <f>$I$23</f>
        <v>1.3773724000000001</v>
      </c>
      <c r="Y6">
        <f>$S$23</f>
        <v>0.51612240000000009</v>
      </c>
      <c r="Z6">
        <f>$I$23</f>
        <v>1.3773724000000001</v>
      </c>
      <c r="AA6">
        <f>$I$23</f>
        <v>1.3773724000000001</v>
      </c>
    </row>
    <row r="7" spans="2:27" ht="15.75" thickBot="1" x14ac:dyDescent="0.3">
      <c r="B7" t="s">
        <v>12</v>
      </c>
      <c r="C7">
        <v>12.31</v>
      </c>
      <c r="D7">
        <f>E7/C7</f>
        <v>0.73</v>
      </c>
      <c r="E7">
        <v>8.9863</v>
      </c>
      <c r="G7">
        <v>24</v>
      </c>
      <c r="I7">
        <f>E7*G7/1000</f>
        <v>0.21567120000000001</v>
      </c>
      <c r="J7" s="5">
        <f>$I$4/I7</f>
        <v>14.522105872272236</v>
      </c>
      <c r="L7" t="s">
        <v>27</v>
      </c>
      <c r="N7">
        <f>$I$24</f>
        <v>0.71</v>
      </c>
      <c r="O7">
        <f>$I$24</f>
        <v>0.71</v>
      </c>
      <c r="P7">
        <f>$I$24</f>
        <v>0.71</v>
      </c>
      <c r="Q7">
        <f>$I$24</f>
        <v>0.71</v>
      </c>
      <c r="R7">
        <f>$I$24</f>
        <v>0.71</v>
      </c>
      <c r="S7">
        <f>$I$24</f>
        <v>0.71</v>
      </c>
      <c r="T7">
        <f>$I$24</f>
        <v>0.71</v>
      </c>
      <c r="U7">
        <f>$I$24</f>
        <v>0.71</v>
      </c>
      <c r="V7">
        <f>$I$24</f>
        <v>0.71</v>
      </c>
      <c r="W7">
        <f>$I$24</f>
        <v>0.71</v>
      </c>
      <c r="X7">
        <f>$I$24</f>
        <v>0.71</v>
      </c>
      <c r="Y7">
        <f>$I$24</f>
        <v>0.71</v>
      </c>
      <c r="Z7">
        <f>$I$24</f>
        <v>0.71</v>
      </c>
      <c r="AA7">
        <f>$I$24</f>
        <v>0.71</v>
      </c>
    </row>
    <row r="8" spans="2:27" ht="16.5" thickBot="1" x14ac:dyDescent="0.3">
      <c r="B8" t="s">
        <v>37</v>
      </c>
      <c r="C8">
        <v>12.31</v>
      </c>
      <c r="D8">
        <v>0.96</v>
      </c>
      <c r="E8">
        <f>C8*D8</f>
        <v>11.817600000000001</v>
      </c>
      <c r="G8">
        <v>24</v>
      </c>
      <c r="I8">
        <f>E8*G8/1000</f>
        <v>0.28362240000000005</v>
      </c>
      <c r="J8" s="5">
        <f>$I$4/I8</f>
        <v>11.042851340373678</v>
      </c>
      <c r="L8" t="s">
        <v>28</v>
      </c>
      <c r="M8" s="7">
        <f>I4</f>
        <v>3.1320000000000001</v>
      </c>
      <c r="N8">
        <f>$I$25</f>
        <v>1.72</v>
      </c>
      <c r="O8">
        <f>$I$25</f>
        <v>1.72</v>
      </c>
      <c r="P8">
        <f>$I$25</f>
        <v>1.72</v>
      </c>
      <c r="Q8">
        <f>$I$25</f>
        <v>1.72</v>
      </c>
      <c r="R8">
        <f>$I$25</f>
        <v>1.72</v>
      </c>
      <c r="S8">
        <f>$I$25</f>
        <v>1.72</v>
      </c>
      <c r="T8">
        <f>$I$25</f>
        <v>1.72</v>
      </c>
      <c r="U8">
        <f>$I$25</f>
        <v>1.72</v>
      </c>
      <c r="V8">
        <f>$I$25</f>
        <v>1.72</v>
      </c>
      <c r="W8">
        <f>$I$25</f>
        <v>1.72</v>
      </c>
      <c r="X8">
        <f>$I$25</f>
        <v>1.72</v>
      </c>
      <c r="Y8">
        <f>$I$25</f>
        <v>1.72</v>
      </c>
      <c r="Z8">
        <f>$I$25</f>
        <v>1.72</v>
      </c>
      <c r="AA8">
        <f>$I$25</f>
        <v>1.72</v>
      </c>
    </row>
    <row r="9" spans="2:27" x14ac:dyDescent="0.25">
      <c r="B9" t="s">
        <v>38</v>
      </c>
      <c r="C9">
        <v>12.31</v>
      </c>
      <c r="D9">
        <v>1.03</v>
      </c>
      <c r="E9">
        <f>C9*D9</f>
        <v>12.679300000000001</v>
      </c>
      <c r="G9">
        <v>24</v>
      </c>
      <c r="I9">
        <f>E9*G9/1000</f>
        <v>0.30430320000000005</v>
      </c>
      <c r="J9" s="5">
        <f>$I$4/I9</f>
        <v>10.29236629782401</v>
      </c>
    </row>
    <row r="10" spans="2:27" x14ac:dyDescent="0.25">
      <c r="B10" t="s">
        <v>13</v>
      </c>
      <c r="C10">
        <v>230</v>
      </c>
      <c r="D10">
        <f>E10/C10</f>
        <v>0.19565217391304349</v>
      </c>
      <c r="E10">
        <v>45</v>
      </c>
      <c r="G10">
        <v>5</v>
      </c>
      <c r="I10">
        <f>E10*G10/1000</f>
        <v>0.22500000000000001</v>
      </c>
      <c r="J10" s="5">
        <f>$I$4/I10</f>
        <v>13.92</v>
      </c>
      <c r="L10" t="s">
        <v>29</v>
      </c>
      <c r="N10">
        <f>M8-N6+N7</f>
        <v>2.4646276</v>
      </c>
      <c r="O10">
        <f>N10-O6+O7</f>
        <v>2.6585052</v>
      </c>
      <c r="P10">
        <f t="shared" ref="P10:AA10" si="0">O10-P6+P7</f>
        <v>1.9911327999999999</v>
      </c>
      <c r="Q10">
        <f t="shared" si="0"/>
        <v>2.1850103999999999</v>
      </c>
      <c r="R10">
        <f t="shared" si="0"/>
        <v>1.5176379999999998</v>
      </c>
      <c r="S10">
        <f t="shared" si="0"/>
        <v>0.85026559999999973</v>
      </c>
      <c r="T10">
        <f t="shared" si="0"/>
        <v>0.18289319999999964</v>
      </c>
      <c r="U10">
        <f t="shared" si="0"/>
        <v>0.37677079999999952</v>
      </c>
      <c r="V10">
        <f t="shared" si="0"/>
        <v>0.57064839999999939</v>
      </c>
      <c r="W10">
        <f t="shared" si="0"/>
        <v>0.76452599999999926</v>
      </c>
      <c r="X10">
        <f t="shared" si="0"/>
        <v>9.7153599999999174E-2</v>
      </c>
      <c r="Y10">
        <f t="shared" si="0"/>
        <v>0.29103119999999905</v>
      </c>
      <c r="Z10">
        <f t="shared" si="0"/>
        <v>-0.37634120000000104</v>
      </c>
      <c r="AA10">
        <f t="shared" si="0"/>
        <v>-1.0437136000000011</v>
      </c>
    </row>
    <row r="11" spans="2:27" ht="15.75" thickBot="1" x14ac:dyDescent="0.3">
      <c r="B11" t="s">
        <v>15</v>
      </c>
      <c r="C11">
        <v>230</v>
      </c>
      <c r="D11">
        <f>E11/C11</f>
        <v>0.13043478260869565</v>
      </c>
      <c r="E11">
        <f>2*15</f>
        <v>30</v>
      </c>
      <c r="G11">
        <v>3</v>
      </c>
      <c r="I11">
        <f>E11*G11/1000</f>
        <v>0.09</v>
      </c>
      <c r="J11" s="5">
        <f>$I$4/I11</f>
        <v>34.800000000000004</v>
      </c>
      <c r="L11" t="s">
        <v>30</v>
      </c>
      <c r="N11">
        <f>IF((M8-N6+N8)&lt;I4,(M8-N6+N8),I4)</f>
        <v>3.1320000000000001</v>
      </c>
      <c r="O11">
        <f>IF((N11-O6+O8)&lt;$I$4,(N11-O6+O7),$I$4)</f>
        <v>3.1320000000000001</v>
      </c>
      <c r="P11">
        <f t="shared" ref="P11:AA11" si="1">IF((O11-P6+P8)&lt;$I$4,(O11-P6+P7),$I$4)</f>
        <v>3.1320000000000001</v>
      </c>
      <c r="Q11">
        <f t="shared" si="1"/>
        <v>3.1320000000000001</v>
      </c>
      <c r="R11">
        <f t="shared" si="1"/>
        <v>3.1320000000000001</v>
      </c>
      <c r="S11">
        <f t="shared" si="1"/>
        <v>3.1320000000000001</v>
      </c>
      <c r="T11">
        <f t="shared" si="1"/>
        <v>3.1320000000000001</v>
      </c>
      <c r="U11">
        <f t="shared" si="1"/>
        <v>3.1320000000000001</v>
      </c>
      <c r="V11">
        <f t="shared" si="1"/>
        <v>3.1320000000000001</v>
      </c>
      <c r="W11">
        <f t="shared" si="1"/>
        <v>3.1320000000000001</v>
      </c>
      <c r="X11">
        <f t="shared" si="1"/>
        <v>3.1320000000000001</v>
      </c>
      <c r="Y11">
        <f t="shared" si="1"/>
        <v>3.1320000000000001</v>
      </c>
      <c r="Z11">
        <f t="shared" si="1"/>
        <v>3.1320000000000001</v>
      </c>
      <c r="AA11">
        <f t="shared" si="1"/>
        <v>3.1320000000000001</v>
      </c>
    </row>
    <row r="12" spans="2:27" ht="30.75" thickBot="1" x14ac:dyDescent="0.3">
      <c r="B12" t="s">
        <v>16</v>
      </c>
      <c r="C12">
        <v>230</v>
      </c>
      <c r="D12">
        <f>E12/C12</f>
        <v>6.5217391304347823</v>
      </c>
      <c r="E12">
        <v>1500</v>
      </c>
      <c r="G12">
        <v>2</v>
      </c>
      <c r="I12">
        <f>E12*G12/1000</f>
        <v>3</v>
      </c>
      <c r="J12" s="5">
        <f>$I$4/I12</f>
        <v>1.044</v>
      </c>
      <c r="L12" s="15" t="s">
        <v>35</v>
      </c>
      <c r="M12" s="8">
        <f>AVERAGE(I24:I25)</f>
        <v>1.2149999999999999</v>
      </c>
      <c r="N12">
        <f>IF((M8-N6+$M$12)&lt;I4,(M8-N6+$M$12),I4)</f>
        <v>2.9696275999999999</v>
      </c>
      <c r="O12">
        <f>IF((N12-O6+$M$12)&lt;$I$4,(N12-O6+$M$12),$I$4)</f>
        <v>3.1320000000000001</v>
      </c>
      <c r="P12">
        <f t="shared" ref="P12:AA12" si="2">IF((O12-P6+$M$12)&lt;$I$4,(O12-P6+$M$12),$I$4)</f>
        <v>2.9696275999999999</v>
      </c>
      <c r="Q12">
        <f t="shared" si="2"/>
        <v>3.1320000000000001</v>
      </c>
      <c r="R12">
        <f t="shared" si="2"/>
        <v>2.9696275999999999</v>
      </c>
      <c r="S12">
        <f t="shared" si="2"/>
        <v>2.8072551999999997</v>
      </c>
      <c r="T12">
        <f t="shared" si="2"/>
        <v>2.6448827999999995</v>
      </c>
      <c r="U12">
        <f t="shared" si="2"/>
        <v>3.1320000000000001</v>
      </c>
      <c r="V12">
        <f t="shared" si="2"/>
        <v>3.1320000000000001</v>
      </c>
      <c r="W12">
        <f t="shared" si="2"/>
        <v>3.1320000000000001</v>
      </c>
      <c r="X12">
        <f t="shared" si="2"/>
        <v>2.9696275999999999</v>
      </c>
      <c r="Y12">
        <f t="shared" si="2"/>
        <v>3.1320000000000001</v>
      </c>
      <c r="Z12">
        <f t="shared" si="2"/>
        <v>2.9696275999999999</v>
      </c>
      <c r="AA12">
        <f t="shared" si="2"/>
        <v>2.8072551999999997</v>
      </c>
    </row>
    <row r="13" spans="2:27" ht="15.75" thickBot="1" x14ac:dyDescent="0.3"/>
    <row r="14" spans="2:27" ht="15.75" thickBot="1" x14ac:dyDescent="0.3">
      <c r="B14" s="6" t="s">
        <v>17</v>
      </c>
      <c r="C14" s="18" t="s">
        <v>0</v>
      </c>
      <c r="D14" s="18" t="s">
        <v>1</v>
      </c>
      <c r="E14" s="18" t="s">
        <v>6</v>
      </c>
      <c r="F14" s="18"/>
      <c r="G14" s="18" t="s">
        <v>2</v>
      </c>
      <c r="I14" s="10" t="s">
        <v>40</v>
      </c>
      <c r="J14" s="13" t="s">
        <v>33</v>
      </c>
      <c r="L14" s="6" t="s">
        <v>41</v>
      </c>
      <c r="M14" s="18" t="s">
        <v>0</v>
      </c>
      <c r="N14" s="18" t="s">
        <v>1</v>
      </c>
      <c r="O14" s="18" t="s">
        <v>6</v>
      </c>
      <c r="P14" s="18"/>
      <c r="Q14" s="18" t="s">
        <v>2</v>
      </c>
      <c r="S14" s="10" t="s">
        <v>40</v>
      </c>
      <c r="T14" s="13" t="s">
        <v>33</v>
      </c>
    </row>
    <row r="15" spans="2:27" x14ac:dyDescent="0.25">
      <c r="B15" t="s">
        <v>18</v>
      </c>
      <c r="C15">
        <v>230</v>
      </c>
      <c r="E15">
        <f>11+11+16+11</f>
        <v>49</v>
      </c>
      <c r="G15">
        <f>5*0.75</f>
        <v>3.75</v>
      </c>
      <c r="I15">
        <f t="shared" ref="I15:I20" si="3">E15*G15/1000</f>
        <v>0.18375</v>
      </c>
      <c r="J15" s="14">
        <f>I15/$I$23</f>
        <v>0.13340618702683457</v>
      </c>
      <c r="L15" t="s">
        <v>18</v>
      </c>
      <c r="M15">
        <v>230</v>
      </c>
      <c r="O15">
        <f>E15</f>
        <v>49</v>
      </c>
      <c r="Q15">
        <f>5*0.5</f>
        <v>2.5</v>
      </c>
      <c r="S15">
        <f t="shared" ref="S15:S20" si="4">O15*Q15/1000</f>
        <v>0.1225</v>
      </c>
      <c r="T15" s="14">
        <f>S15/$S$23</f>
        <v>0.23734679990637875</v>
      </c>
    </row>
    <row r="16" spans="2:27" x14ac:dyDescent="0.25">
      <c r="B16" t="s">
        <v>19</v>
      </c>
      <c r="C16">
        <v>230</v>
      </c>
      <c r="E16">
        <v>45</v>
      </c>
      <c r="G16">
        <v>4</v>
      </c>
      <c r="I16">
        <f t="shared" si="3"/>
        <v>0.18</v>
      </c>
      <c r="J16" s="14">
        <f t="shared" ref="J16:J20" si="5">I16/$I$23</f>
        <v>0.13068361178138896</v>
      </c>
      <c r="L16" t="s">
        <v>19</v>
      </c>
      <c r="M16">
        <v>230</v>
      </c>
      <c r="O16">
        <f t="shared" ref="O16:O20" si="6">E16</f>
        <v>45</v>
      </c>
      <c r="Q16">
        <v>2</v>
      </c>
      <c r="S16">
        <f t="shared" si="4"/>
        <v>0.09</v>
      </c>
      <c r="T16" s="14">
        <f t="shared" ref="T16:T20" si="7">S16/$S$23</f>
        <v>0.17437724074754357</v>
      </c>
    </row>
    <row r="17" spans="2:20" x14ac:dyDescent="0.25">
      <c r="B17" t="s">
        <v>22</v>
      </c>
      <c r="C17">
        <v>12.31</v>
      </c>
      <c r="E17">
        <f>E8</f>
        <v>11.817600000000001</v>
      </c>
      <c r="G17">
        <v>24</v>
      </c>
      <c r="I17">
        <f t="shared" si="3"/>
        <v>0.28362240000000005</v>
      </c>
      <c r="J17" s="14">
        <f t="shared" si="5"/>
        <v>0.20591555341169901</v>
      </c>
      <c r="L17" t="s">
        <v>22</v>
      </c>
      <c r="M17">
        <v>12.31</v>
      </c>
      <c r="O17">
        <f t="shared" si="6"/>
        <v>11.817600000000001</v>
      </c>
      <c r="Q17">
        <v>24</v>
      </c>
      <c r="S17">
        <f t="shared" si="4"/>
        <v>0.28362240000000005</v>
      </c>
      <c r="T17" s="14">
        <f t="shared" si="7"/>
        <v>0.54952546140217906</v>
      </c>
    </row>
    <row r="18" spans="2:20" x14ac:dyDescent="0.25">
      <c r="B18" t="s">
        <v>31</v>
      </c>
      <c r="C18">
        <v>230</v>
      </c>
      <c r="E18">
        <f>35*2</f>
        <v>70</v>
      </c>
      <c r="G18">
        <f>4*0.75</f>
        <v>3</v>
      </c>
      <c r="I18">
        <f t="shared" si="3"/>
        <v>0.21</v>
      </c>
      <c r="J18" s="14">
        <f t="shared" si="5"/>
        <v>0.15246421374495378</v>
      </c>
      <c r="L18" t="s">
        <v>31</v>
      </c>
      <c r="M18">
        <v>230</v>
      </c>
      <c r="O18">
        <f t="shared" si="6"/>
        <v>70</v>
      </c>
      <c r="Q18">
        <v>0</v>
      </c>
      <c r="S18">
        <f t="shared" si="4"/>
        <v>0</v>
      </c>
      <c r="T18" s="14">
        <f t="shared" si="7"/>
        <v>0</v>
      </c>
    </row>
    <row r="19" spans="2:20" x14ac:dyDescent="0.25">
      <c r="B19" t="s">
        <v>21</v>
      </c>
      <c r="C19">
        <v>230</v>
      </c>
      <c r="E19">
        <v>5</v>
      </c>
      <c r="G19">
        <v>4</v>
      </c>
      <c r="I19">
        <f t="shared" si="3"/>
        <v>0.02</v>
      </c>
      <c r="J19" s="14">
        <f t="shared" si="5"/>
        <v>1.4520401309043219E-2</v>
      </c>
      <c r="L19" t="s">
        <v>21</v>
      </c>
      <c r="M19">
        <v>230</v>
      </c>
      <c r="O19">
        <f t="shared" si="6"/>
        <v>5</v>
      </c>
      <c r="Q19">
        <v>4</v>
      </c>
      <c r="S19">
        <f t="shared" si="4"/>
        <v>0.02</v>
      </c>
      <c r="T19" s="14">
        <f t="shared" si="7"/>
        <v>3.8750497943898572E-2</v>
      </c>
    </row>
    <row r="20" spans="2:20" x14ac:dyDescent="0.25">
      <c r="B20" t="s">
        <v>20</v>
      </c>
      <c r="C20">
        <v>230</v>
      </c>
      <c r="E20">
        <v>500</v>
      </c>
      <c r="G20">
        <v>1</v>
      </c>
      <c r="I20">
        <f t="shared" si="3"/>
        <v>0.5</v>
      </c>
      <c r="J20" s="14">
        <f t="shared" si="5"/>
        <v>0.36301003272608046</v>
      </c>
      <c r="L20" t="s">
        <v>20</v>
      </c>
      <c r="M20">
        <v>230</v>
      </c>
      <c r="O20">
        <f t="shared" si="6"/>
        <v>500</v>
      </c>
      <c r="Q20">
        <v>0</v>
      </c>
      <c r="S20">
        <f t="shared" si="4"/>
        <v>0</v>
      </c>
      <c r="T20" s="14">
        <f t="shared" si="7"/>
        <v>0</v>
      </c>
    </row>
    <row r="21" spans="2:20" x14ac:dyDescent="0.25">
      <c r="B21" s="6" t="s">
        <v>32</v>
      </c>
      <c r="E21" s="6">
        <f>SUM(E15:E20)</f>
        <v>680.81759999999997</v>
      </c>
      <c r="I21" s="6"/>
      <c r="L21" s="6" t="s">
        <v>32</v>
      </c>
      <c r="O21" s="6"/>
      <c r="S21" s="6"/>
      <c r="T21" s="5"/>
    </row>
    <row r="22" spans="2:20" ht="15.75" thickBot="1" x14ac:dyDescent="0.3"/>
    <row r="23" spans="2:20" ht="15.75" thickBot="1" x14ac:dyDescent="0.3">
      <c r="B23" s="6" t="s">
        <v>34</v>
      </c>
      <c r="I23" s="9">
        <f>SUM(I15:I20)</f>
        <v>1.3773724000000001</v>
      </c>
      <c r="J23" s="12"/>
      <c r="L23" s="6" t="s">
        <v>34</v>
      </c>
      <c r="S23" s="9">
        <f>SUM(S15:S20)</f>
        <v>0.51612240000000009</v>
      </c>
    </row>
    <row r="24" spans="2:20" ht="15.75" thickBot="1" x14ac:dyDescent="0.3">
      <c r="B24" t="s">
        <v>23</v>
      </c>
      <c r="I24" s="9">
        <f>710/1000</f>
        <v>0.71</v>
      </c>
    </row>
    <row r="25" spans="2:20" ht="15.75" thickBot="1" x14ac:dyDescent="0.3">
      <c r="B25" t="s">
        <v>24</v>
      </c>
      <c r="I25" s="11">
        <f>1720/1000</f>
        <v>1.72</v>
      </c>
    </row>
  </sheetData>
  <mergeCells count="1">
    <mergeCell ref="M4:AA4"/>
  </mergeCells>
  <conditionalFormatting sqref="N10:AA10">
    <cfRule type="cellIs" dxfId="23" priority="25" operator="lessThan">
      <formula>0</formula>
    </cfRule>
  </conditionalFormatting>
  <conditionalFormatting sqref="N11">
    <cfRule type="cellIs" dxfId="22" priority="24" operator="lessThan">
      <formula>0</formula>
    </cfRule>
  </conditionalFormatting>
  <conditionalFormatting sqref="O11">
    <cfRule type="cellIs" dxfId="21" priority="23" operator="lessThan">
      <formula>0</formula>
    </cfRule>
  </conditionalFormatting>
  <conditionalFormatting sqref="P11:AA11">
    <cfRule type="cellIs" dxfId="20" priority="22" operator="lessThan">
      <formula>0</formula>
    </cfRule>
  </conditionalFormatting>
  <conditionalFormatting sqref="N12">
    <cfRule type="cellIs" dxfId="19" priority="21" operator="lessThan">
      <formula>0</formula>
    </cfRule>
  </conditionalFormatting>
  <conditionalFormatting sqref="O12">
    <cfRule type="cellIs" dxfId="18" priority="20" operator="lessThan">
      <formula>0</formula>
    </cfRule>
  </conditionalFormatting>
  <conditionalFormatting sqref="P12:AA12">
    <cfRule type="cellIs" dxfId="17" priority="19" operator="lessThan">
      <formula>0</formula>
    </cfRule>
  </conditionalFormatting>
  <conditionalFormatting sqref="O11:AA11">
    <cfRule type="cellIs" dxfId="16" priority="17" operator="lessThan">
      <formula>0</formula>
    </cfRule>
  </conditionalFormatting>
  <conditionalFormatting sqref="P11:AA11">
    <cfRule type="cellIs" dxfId="15" priority="16" operator="lessThan">
      <formula>0</formula>
    </cfRule>
  </conditionalFormatting>
  <conditionalFormatting sqref="P11:AA11">
    <cfRule type="cellIs" dxfId="14" priority="15" operator="lessThan">
      <formula>0</formula>
    </cfRule>
  </conditionalFormatting>
  <conditionalFormatting sqref="N12">
    <cfRule type="cellIs" dxfId="13" priority="14" operator="lessThan">
      <formula>0</formula>
    </cfRule>
  </conditionalFormatting>
  <conditionalFormatting sqref="O12:AA12">
    <cfRule type="cellIs" dxfId="12" priority="13" operator="lessThan">
      <formula>0</formula>
    </cfRule>
  </conditionalFormatting>
  <conditionalFormatting sqref="O12:AA12">
    <cfRule type="cellIs" dxfId="11" priority="12" operator="lessThan">
      <formula>0</formula>
    </cfRule>
  </conditionalFormatting>
  <conditionalFormatting sqref="P11:AA11">
    <cfRule type="cellIs" dxfId="10" priority="11" operator="lessThan">
      <formula>0</formula>
    </cfRule>
  </conditionalFormatting>
  <conditionalFormatting sqref="P11:AA11">
    <cfRule type="cellIs" dxfId="9" priority="10" operator="lessThan">
      <formula>0</formula>
    </cfRule>
  </conditionalFormatting>
  <conditionalFormatting sqref="P11:AA11">
    <cfRule type="cellIs" dxfId="8" priority="9" operator="lessThan">
      <formula>0</formula>
    </cfRule>
  </conditionalFormatting>
  <conditionalFormatting sqref="N12">
    <cfRule type="cellIs" dxfId="7" priority="8" operator="lessThan">
      <formula>0</formula>
    </cfRule>
  </conditionalFormatting>
  <conditionalFormatting sqref="O12">
    <cfRule type="cellIs" dxfId="6" priority="7" operator="lessThan">
      <formula>0</formula>
    </cfRule>
  </conditionalFormatting>
  <conditionalFormatting sqref="O12">
    <cfRule type="cellIs" dxfId="5" priority="6" operator="lessThan">
      <formula>0</formula>
    </cfRule>
  </conditionalFormatting>
  <conditionalFormatting sqref="O12">
    <cfRule type="cellIs" dxfId="4" priority="5" operator="lessThan">
      <formula>0</formula>
    </cfRule>
  </conditionalFormatting>
  <conditionalFormatting sqref="P12:AA12">
    <cfRule type="cellIs" dxfId="3" priority="4" operator="lessThan">
      <formula>0</formula>
    </cfRule>
  </conditionalFormatting>
  <conditionalFormatting sqref="P12:AA12">
    <cfRule type="cellIs" dxfId="2" priority="3" operator="lessThan">
      <formula>0</formula>
    </cfRule>
  </conditionalFormatting>
  <conditionalFormatting sqref="P12:AA12">
    <cfRule type="cellIs" dxfId="1" priority="2" operator="lessThan">
      <formula>0</formula>
    </cfRule>
  </conditionalFormatting>
  <conditionalFormatting sqref="P12:AA12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IS_ML</dc:creator>
  <cp:lastModifiedBy>IS</cp:lastModifiedBy>
  <dcterms:created xsi:type="dcterms:W3CDTF">2012-10-13T20:58:57Z</dcterms:created>
  <dcterms:modified xsi:type="dcterms:W3CDTF">2012-10-18T05:47:07Z</dcterms:modified>
</cp:coreProperties>
</file>