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ubik\Desktop\"/>
    </mc:Choice>
  </mc:AlternateContent>
  <xr:revisionPtr revIDLastSave="0" documentId="13_ncr:1_{B0DC7717-27DA-4D3D-9A9E-6E909A29A61B}" xr6:coauthVersionLast="47" xr6:coauthVersionMax="47" xr10:uidLastSave="{00000000-0000-0000-0000-000000000000}"/>
  <bookViews>
    <workbookView xWindow="5100" yWindow="1245" windowWidth="32535" windowHeight="15270" xr2:uid="{0106F6CD-89E7-4A83-986F-A44BC816946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9" i="1" l="1"/>
  <c r="L19" i="1" s="1"/>
  <c r="P19" i="1"/>
  <c r="J19" i="1"/>
  <c r="H67" i="1"/>
  <c r="H66" i="1"/>
  <c r="N19" i="1" l="1"/>
  <c r="O19" i="1" s="1"/>
  <c r="T19" i="1"/>
  <c r="R19" i="1"/>
  <c r="M19" i="1"/>
  <c r="F66" i="1"/>
  <c r="F67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E77" i="1"/>
  <c r="E76" i="1"/>
  <c r="P3" i="1"/>
  <c r="J16" i="1"/>
  <c r="J15" i="1"/>
  <c r="J14" i="1"/>
  <c r="J13" i="1"/>
  <c r="J12" i="1"/>
  <c r="J17" i="1"/>
  <c r="J8" i="1"/>
  <c r="J18" i="1"/>
  <c r="J11" i="1"/>
  <c r="J7" i="1"/>
  <c r="J10" i="1"/>
  <c r="J9" i="1"/>
  <c r="Q16" i="1"/>
  <c r="L16" i="1" s="1"/>
  <c r="Q15" i="1"/>
  <c r="L15" i="1" s="1"/>
  <c r="Q14" i="1"/>
  <c r="L14" i="1" s="1"/>
  <c r="Q13" i="1"/>
  <c r="L13" i="1" s="1"/>
  <c r="Q12" i="1"/>
  <c r="L12" i="1" s="1"/>
  <c r="Q17" i="1"/>
  <c r="L17" i="1" s="1"/>
  <c r="Q8" i="1"/>
  <c r="L8" i="1" s="1"/>
  <c r="M8" i="1" s="1"/>
  <c r="Q18" i="1"/>
  <c r="L18" i="1" s="1"/>
  <c r="Q11" i="1"/>
  <c r="L11" i="1" s="1"/>
  <c r="Q7" i="1"/>
  <c r="L7" i="1" s="1"/>
  <c r="N7" i="1" s="1"/>
  <c r="O7" i="1" s="1"/>
  <c r="Q10" i="1"/>
  <c r="L10" i="1" s="1"/>
  <c r="Q9" i="1"/>
  <c r="L9" i="1" s="1"/>
  <c r="M9" i="1" s="1"/>
  <c r="Q6" i="1"/>
  <c r="L6" i="1" s="1"/>
  <c r="J6" i="1"/>
  <c r="Q5" i="1"/>
  <c r="L5" i="1" s="1"/>
  <c r="J5" i="1"/>
  <c r="J4" i="1"/>
  <c r="Q4" i="1"/>
  <c r="L4" i="1" s="1"/>
  <c r="T4" i="1" s="1"/>
  <c r="Q3" i="1"/>
  <c r="L3" i="1" s="1"/>
  <c r="N3" i="1" s="1"/>
  <c r="O3" i="1" s="1"/>
  <c r="Q2" i="1"/>
  <c r="L2" i="1" s="1"/>
  <c r="R2" i="1" s="1"/>
  <c r="J2" i="1"/>
  <c r="J3" i="1"/>
  <c r="R5" i="1" l="1"/>
  <c r="T5" i="1"/>
  <c r="T3" i="1"/>
  <c r="T2" i="1"/>
  <c r="M16" i="1"/>
  <c r="N16" i="1"/>
  <c r="O16" i="1" s="1"/>
  <c r="R16" i="1"/>
  <c r="T16" i="1"/>
  <c r="M15" i="1"/>
  <c r="T15" i="1"/>
  <c r="N14" i="1"/>
  <c r="O14" i="1" s="1"/>
  <c r="T14" i="1"/>
  <c r="M14" i="1"/>
  <c r="R13" i="1"/>
  <c r="N13" i="1"/>
  <c r="O13" i="1" s="1"/>
  <c r="M13" i="1"/>
  <c r="T13" i="1"/>
  <c r="N12" i="1"/>
  <c r="O12" i="1" s="1"/>
  <c r="T12" i="1"/>
  <c r="M17" i="1"/>
  <c r="R17" i="1"/>
  <c r="N17" i="1"/>
  <c r="O17" i="1" s="1"/>
  <c r="T17" i="1"/>
  <c r="T8" i="1"/>
  <c r="N8" i="1"/>
  <c r="O8" i="1" s="1"/>
  <c r="R8" i="1"/>
  <c r="T18" i="1"/>
  <c r="R18" i="1"/>
  <c r="M18" i="1"/>
  <c r="N18" i="1"/>
  <c r="O18" i="1" s="1"/>
  <c r="N11" i="1"/>
  <c r="O11" i="1" s="1"/>
  <c r="T11" i="1"/>
  <c r="R11" i="1"/>
  <c r="R7" i="1"/>
  <c r="T7" i="1"/>
  <c r="R10" i="1"/>
  <c r="T10" i="1"/>
  <c r="N10" i="1"/>
  <c r="O10" i="1" s="1"/>
  <c r="R9" i="1"/>
  <c r="T9" i="1"/>
  <c r="R6" i="1"/>
  <c r="T6" i="1"/>
  <c r="M6" i="1"/>
  <c r="N9" i="1"/>
  <c r="O9" i="1" s="1"/>
  <c r="N6" i="1"/>
  <c r="O6" i="1" s="1"/>
  <c r="N5" i="1"/>
  <c r="O5" i="1" s="1"/>
  <c r="R15" i="1"/>
  <c r="R14" i="1"/>
  <c r="N15" i="1"/>
  <c r="O15" i="1" s="1"/>
  <c r="M11" i="1"/>
  <c r="M12" i="1"/>
  <c r="R12" i="1"/>
  <c r="M7" i="1"/>
  <c r="M10" i="1"/>
  <c r="M5" i="1"/>
  <c r="N4" i="1"/>
  <c r="O4" i="1" s="1"/>
  <c r="R4" i="1"/>
  <c r="R3" i="1"/>
  <c r="N2" i="1"/>
  <c r="O2" i="1" s="1"/>
  <c r="M2" i="1"/>
  <c r="M4" i="1"/>
  <c r="M3" i="1"/>
</calcChain>
</file>

<file path=xl/sharedStrings.xml><?xml version="1.0" encoding="utf-8"?>
<sst xmlns="http://schemas.openxmlformats.org/spreadsheetml/2006/main" count="129" uniqueCount="120">
  <si>
    <t>Suntech STP305S-20/Wfhb</t>
  </si>
  <si>
    <t>Rozměr</t>
  </si>
  <si>
    <t>Účinnost %</t>
  </si>
  <si>
    <t>Počet panelů</t>
  </si>
  <si>
    <t>Nominální proud Imp [A]</t>
  </si>
  <si>
    <t>Zkratový proud Isc [A]</t>
  </si>
  <si>
    <t>Název - STC (STC)</t>
  </si>
  <si>
    <t>Suntech STP360S-B60/Wnhb</t>
  </si>
  <si>
    <t>Suntech STP400S-C54/Umhb</t>
  </si>
  <si>
    <t>Wp m2</t>
  </si>
  <si>
    <t>Pož počet panelů Ks</t>
  </si>
  <si>
    <t>Výkon Wp</t>
  </si>
  <si>
    <t>AIKO-A500-MAH60Mb</t>
  </si>
  <si>
    <t>Napětí na prázdno Voc (Uoc) [V]</t>
  </si>
  <si>
    <t>nominální napětí Vmp (Ump) [V]</t>
  </si>
  <si>
    <t>Cena / kus</t>
  </si>
  <si>
    <t>Cena celkem</t>
  </si>
  <si>
    <t>AIKO-A445-MAH54Mb</t>
  </si>
  <si>
    <t>JINKO JKM435N-54HL4R-B</t>
  </si>
  <si>
    <t>Wp výsledný na střeše</t>
  </si>
  <si>
    <t>JA SOLAR JAM54S31-395/MR</t>
  </si>
  <si>
    <t>AIK0-A450-MAH54Db</t>
  </si>
  <si>
    <t>Canadian Solar CS6R-435T - řada N-type</t>
  </si>
  <si>
    <t>Trina Solar TSM-420DE09R.05</t>
  </si>
  <si>
    <t>AIKO-A440-MAH54Mb</t>
  </si>
  <si>
    <t>Growatt SPF 5000ES</t>
  </si>
  <si>
    <t>výkon W</t>
  </si>
  <si>
    <t>max DC od panelů [V]</t>
  </si>
  <si>
    <t>120 - 430</t>
  </si>
  <si>
    <t>spínání MPPT  [V]</t>
  </si>
  <si>
    <t>nabíječka [A]</t>
  </si>
  <si>
    <t>Max [A]</t>
  </si>
  <si>
    <t>Trina Solar TSM-490NEG18R.28</t>
  </si>
  <si>
    <t>DAH Solar DHM-60L9-380W</t>
  </si>
  <si>
    <t>DAH Solar DHN-60X16/FS (BB)</t>
  </si>
  <si>
    <t>Trina Solar TSM-440NEG9R.25</t>
  </si>
  <si>
    <t>Trina Solar TSM-450NEG9R.25</t>
  </si>
  <si>
    <t>Trina Solar TSM-435NEG9R.28</t>
  </si>
  <si>
    <t>Kombinovaný svodič přepětí - Citel DS60VGPV-500</t>
  </si>
  <si>
    <t>Saltek FLP-PV550 V/U</t>
  </si>
  <si>
    <t>Stejnosměrný jistič Schneider C60PV-DC B 16A - A9N61651</t>
  </si>
  <si>
    <t>Jistič Schneider iC60H - A9F06225</t>
  </si>
  <si>
    <t>Stykač Schneider iCT - A9C20842</t>
  </si>
  <si>
    <t>+</t>
  </si>
  <si>
    <t>Signalizační kontakt Acti9 iOF, 2-100 mA, svorky shora - A9A26915</t>
  </si>
  <si>
    <t>pro odpojení FV od sítě</t>
  </si>
  <si>
    <t>Vypínač iSW do 32 A - A9S60232</t>
  </si>
  <si>
    <t>Saltek Svodič přepětí FLP-12,5 V/3</t>
  </si>
  <si>
    <t>REPT CB75 314Ah - LiFePO4 - 3.2V grade A</t>
  </si>
  <si>
    <t>https://eu.nkon.nl/rechargeable/lifepo4/prismatisch/rept-cb75-314ah-lifepo4-3-2v-grade-a.html</t>
  </si>
  <si>
    <t>https://www.mivvyenergy.cz/cs/bms-a-balancery/bms-s-aktivnim-balancerem-smart-8s-20s-200a-32v-jikong.html</t>
  </si>
  <si>
    <t>Kabel od panelů do střídače</t>
  </si>
  <si>
    <t>od rozvaděče do střídače CYKY-J 3 × 4 mm2 (CYKY-J 5 × 4 mm2 )</t>
  </si>
  <si>
    <t>chránička 50mm</t>
  </si>
  <si>
    <t>Solární kabel PV1-F 6mm2, 1kV - černý</t>
  </si>
  <si>
    <t>Solární kabel PV1-F 6mm2, 1kV - červený</t>
  </si>
  <si>
    <t>vnější průměr 6,5mm</t>
  </si>
  <si>
    <t>https://www.mivvyenergy.cz/cs/bms-a-balancery/bms-pro-clanky-lifepo4/bms-8s-20s-lifepo4-200a-36v-smart-bluetooth.html</t>
  </si>
  <si>
    <t>150 - 430</t>
  </si>
  <si>
    <t>spotřeba pohotovostní 2W</t>
  </si>
  <si>
    <t>účinnost %</t>
  </si>
  <si>
    <t>vlastní spotřeba W</t>
  </si>
  <si>
    <t>MUST PV1800 PRO 48V 5200W (PH18-5248 PRO)</t>
  </si>
  <si>
    <t>MUST PV1800 VHM (PV18-5048 VHM)</t>
  </si>
  <si>
    <t>30 - 130</t>
  </si>
  <si>
    <t>Axpert King II 48V 5000W</t>
  </si>
  <si>
    <t>https://tienda-solar.es/en/inverters/1252-solar-inverter-axpert-king-ll-5000-48v</t>
  </si>
  <si>
    <t>Axpert VM IV 48V 5600W</t>
  </si>
  <si>
    <t>120 - 450</t>
  </si>
  <si>
    <t>Axpert VM III 48V 5000W PF1</t>
  </si>
  <si>
    <t>min doporučené napětí FVE [V]</t>
  </si>
  <si>
    <t>https://tienda-solar.es/en/inverters/904-solar-inverter-charger-axpert-vm-iii-5000-48v</t>
  </si>
  <si>
    <t>Axpert MKS III 5000-48V</t>
  </si>
  <si>
    <t>https://tienda-solar.es/en/inverters/1862-solar-inverter-charger-axpert-mks-iii-5000-48v</t>
  </si>
  <si>
    <t>Axpert MKS IV TWIN 6.0Kw 48</t>
  </si>
  <si>
    <t>https://www.solarpower24.it/prodotto/voltronic-axpert-mks-iv-twin-6-0kw-48-volt-6000-48-inverter-solare-isola-off-grid/</t>
  </si>
  <si>
    <t>Jistič ETIMAT 10 DC 2p C 63A 6kA 002138722</t>
  </si>
  <si>
    <t>pojistkový odpínač OEZ - OPVP22-2 - 22x58</t>
  </si>
  <si>
    <t>Axpert MAX 8000</t>
  </si>
  <si>
    <t>90 - 450</t>
  </si>
  <si>
    <t>taratech.cz</t>
  </si>
  <si>
    <t>https://shop.kavoj.cz/vpu-pv-i-ii-3-600-e/</t>
  </si>
  <si>
    <t>https://shop.kavoj.cz/wsi-25-2-10x38-1kv/</t>
  </si>
  <si>
    <t>Svodič přepětí Weidmüller  VPU PV I+II 3 600 E</t>
  </si>
  <si>
    <t>pojistkový odpínač weidmüller WSI 25/2 10X38 1KV</t>
  </si>
  <si>
    <t>Přepěťová ochrana VPU I 3 280V/12,5KA WEIDMÜLLER 1352200000</t>
  </si>
  <si>
    <t>Elko HRN-55 Hlídací napěťové relé - 3 fázové AC 3x400V</t>
  </si>
  <si>
    <t>Schrack Instalační jistič 10 kA, B 2A, 3P</t>
  </si>
  <si>
    <t xml:space="preserve">002138722 Jistič ETIMAT 10-DC 2p C63 6kA, ETI </t>
  </si>
  <si>
    <t>https://www.elima.cz/c/305/jistice</t>
  </si>
  <si>
    <t>Pož. Výkon [W]</t>
  </si>
  <si>
    <t>Jikong Smart BMS – aktivní balancér 8S-20S 200A</t>
  </si>
  <si>
    <t>Celkové napětí na prázdno Voc (Uoc) [V]</t>
  </si>
  <si>
    <t>Celkové napětí na prázdno Voc (Uoc) [V] + 15%</t>
  </si>
  <si>
    <t>Pojistka válcová OEZ PV10 20A gG</t>
  </si>
  <si>
    <t>Ah</t>
  </si>
  <si>
    <t>kusů</t>
  </si>
  <si>
    <t>Pojistka válcová OEZ PV22 20A gG</t>
  </si>
  <si>
    <t>Svodič přepětí Mersen Typ 1+2, 5kA, 1000V DC, PV - STPT12-5K1000V-YPV</t>
  </si>
  <si>
    <t>Svodič přepětí CITEL DS240S-220DC 310211</t>
  </si>
  <si>
    <t>https://www.nkon.nl/en/envision-ess-4lh3l7-280ah-lifepo4-3-2v-a-grade.html</t>
  </si>
  <si>
    <t>Pojistkový odpínač OEZ OPVP10-1 10x38 1P + Pojistka válcová OEZ PV10 20A gG</t>
  </si>
  <si>
    <t>JBD BMS 8S-20S LiFePO4 200A 3,6V Smart Bluetooth</t>
  </si>
  <si>
    <t>16 x nvision ESS 4LH3L7 280Ah - LiFePO4 - 3.2V grade A - 14Kwh</t>
  </si>
  <si>
    <t>CYKY-J 5 × 4 mm2</t>
  </si>
  <si>
    <t>Solární kabel PV1-F 6mm2, 1kV - 20 metrů</t>
  </si>
  <si>
    <t>CYKY-J 5 × 4 mm2 - 7 metrů</t>
  </si>
  <si>
    <t>Kabel 50mm2 - 0.5 metru</t>
  </si>
  <si>
    <t>CYKY-J 5 × 4 mm2 - 0.5 metru</t>
  </si>
  <si>
    <t>Silový vodič H07V-U 6,00  6 mm2 - 0.5 metru</t>
  </si>
  <si>
    <t>Weidmüller 2591150000 VPU AC II 4 R 300/50 svodič přepětí 50 Ka</t>
  </si>
  <si>
    <t>Pojistka 10X38 20A 1000 VDC GPV</t>
  </si>
  <si>
    <t>Pojistkový odpínač OEZ - OPVP22-1 - 22x58 + Pojistka válcová OEZ PV22 20A gG</t>
  </si>
  <si>
    <t>kabel 10mm2 vnější průměr 7,5mm</t>
  </si>
  <si>
    <t>baterie Kwh</t>
  </si>
  <si>
    <t>EUR/ks</t>
  </si>
  <si>
    <t>cena celkem</t>
  </si>
  <si>
    <t>Cena kč</t>
  </si>
  <si>
    <t>Teor. Délka na střeše [m] (Maximální 6.3m)</t>
  </si>
  <si>
    <t>ELERIX ESM-580T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</si>
</sst>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/>
    <xf numFmtId="164" fontId="0" fillId="2" borderId="0" xfId="0" applyNumberFormat="1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wrapText="1"/>
    </xf>
    <xf numFmtId="0" fontId="1" fillId="0" borderId="0" xfId="0" applyFont="1"/>
    <xf numFmtId="0" fontId="2" fillId="0" borderId="0" xfId="1"/>
    <xf numFmtId="0" fontId="0" fillId="0" borderId="0" xfId="0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100</xdr:row>
      <xdr:rowOff>0</xdr:rowOff>
    </xdr:from>
    <xdr:to>
      <xdr:col>5</xdr:col>
      <xdr:colOff>714375</xdr:colOff>
      <xdr:row>100</xdr:row>
      <xdr:rowOff>19050</xdr:rowOff>
    </xdr:to>
    <xdr:cxnSp macro="">
      <xdr:nvCxnSpPr>
        <xdr:cNvPr id="35" name="Přímá spojnice 34">
          <a:extLst>
            <a:ext uri="{FF2B5EF4-FFF2-40B4-BE49-F238E27FC236}">
              <a16:creationId xmlns:a16="http://schemas.microsoft.com/office/drawing/2014/main" id="{73645C1D-06CD-BA82-891F-DC36F22D22AD}"/>
            </a:ext>
          </a:extLst>
        </xdr:cNvPr>
        <xdr:cNvCxnSpPr/>
      </xdr:nvCxnSpPr>
      <xdr:spPr>
        <a:xfrm>
          <a:off x="4962525" y="21907500"/>
          <a:ext cx="742950" cy="19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97</xdr:row>
      <xdr:rowOff>0</xdr:rowOff>
    </xdr:from>
    <xdr:to>
      <xdr:col>5</xdr:col>
      <xdr:colOff>695325</xdr:colOff>
      <xdr:row>97</xdr:row>
      <xdr:rowOff>9525</xdr:rowOff>
    </xdr:to>
    <xdr:cxnSp macro="">
      <xdr:nvCxnSpPr>
        <xdr:cNvPr id="29" name="Přímá spojnice 28">
          <a:extLst>
            <a:ext uri="{FF2B5EF4-FFF2-40B4-BE49-F238E27FC236}">
              <a16:creationId xmlns:a16="http://schemas.microsoft.com/office/drawing/2014/main" id="{284C6F2A-38B6-64B4-A72E-4290498A6680}"/>
            </a:ext>
          </a:extLst>
        </xdr:cNvPr>
        <xdr:cNvCxnSpPr/>
      </xdr:nvCxnSpPr>
      <xdr:spPr>
        <a:xfrm>
          <a:off x="4991100" y="21336000"/>
          <a:ext cx="69532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100</xdr:row>
      <xdr:rowOff>0</xdr:rowOff>
    </xdr:from>
    <xdr:to>
      <xdr:col>4</xdr:col>
      <xdr:colOff>409575</xdr:colOff>
      <xdr:row>100</xdr:row>
      <xdr:rowOff>9525</xdr:rowOff>
    </xdr:to>
    <xdr:cxnSp macro="">
      <xdr:nvCxnSpPr>
        <xdr:cNvPr id="33" name="Přímá spojnice 32">
          <a:extLst>
            <a:ext uri="{FF2B5EF4-FFF2-40B4-BE49-F238E27FC236}">
              <a16:creationId xmlns:a16="http://schemas.microsoft.com/office/drawing/2014/main" id="{9B42B592-C41D-CF44-B6C2-04E98FBB359E}"/>
            </a:ext>
          </a:extLst>
        </xdr:cNvPr>
        <xdr:cNvCxnSpPr/>
      </xdr:nvCxnSpPr>
      <xdr:spPr>
        <a:xfrm flipV="1">
          <a:off x="3657600" y="21907500"/>
          <a:ext cx="81915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96</xdr:row>
      <xdr:rowOff>180975</xdr:rowOff>
    </xdr:from>
    <xdr:to>
      <xdr:col>4</xdr:col>
      <xdr:colOff>333375</xdr:colOff>
      <xdr:row>97</xdr:row>
      <xdr:rowOff>0</xdr:rowOff>
    </xdr:to>
    <xdr:cxnSp macro="">
      <xdr:nvCxnSpPr>
        <xdr:cNvPr id="27" name="Přímá spojnice 26">
          <a:extLst>
            <a:ext uri="{FF2B5EF4-FFF2-40B4-BE49-F238E27FC236}">
              <a16:creationId xmlns:a16="http://schemas.microsoft.com/office/drawing/2014/main" id="{2EEE4871-FEDD-E019-EA3A-985262B1035B}"/>
            </a:ext>
          </a:extLst>
        </xdr:cNvPr>
        <xdr:cNvCxnSpPr/>
      </xdr:nvCxnSpPr>
      <xdr:spPr>
        <a:xfrm flipV="1">
          <a:off x="3629025" y="21326475"/>
          <a:ext cx="77152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2057400</xdr:colOff>
      <xdr:row>97</xdr:row>
      <xdr:rowOff>9525</xdr:rowOff>
    </xdr:from>
    <xdr:to>
      <xdr:col>1</xdr:col>
      <xdr:colOff>200025</xdr:colOff>
      <xdr:row>97</xdr:row>
      <xdr:rowOff>9525</xdr:rowOff>
    </xdr:to>
    <xdr:cxnSp macro="">
      <xdr:nvCxnSpPr>
        <xdr:cNvPr id="25" name="Přímá spojnice 24">
          <a:extLst>
            <a:ext uri="{FF2B5EF4-FFF2-40B4-BE49-F238E27FC236}">
              <a16:creationId xmlns:a16="http://schemas.microsoft.com/office/drawing/2014/main" id="{3DCA2865-D147-7A2F-0794-F8ACC6ABB789}"/>
            </a:ext>
          </a:extLst>
        </xdr:cNvPr>
        <xdr:cNvCxnSpPr/>
      </xdr:nvCxnSpPr>
      <xdr:spPr>
        <a:xfrm>
          <a:off x="2057400" y="21345525"/>
          <a:ext cx="59055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2105025</xdr:colOff>
      <xdr:row>99</xdr:row>
      <xdr:rowOff>180975</xdr:rowOff>
    </xdr:from>
    <xdr:to>
      <xdr:col>1</xdr:col>
      <xdr:colOff>590550</xdr:colOff>
      <xdr:row>100</xdr:row>
      <xdr:rowOff>19050</xdr:rowOff>
    </xdr:to>
    <xdr:cxnSp macro="">
      <xdr:nvCxnSpPr>
        <xdr:cNvPr id="31" name="Přímá spojnice 30">
          <a:extLst>
            <a:ext uri="{FF2B5EF4-FFF2-40B4-BE49-F238E27FC236}">
              <a16:creationId xmlns:a16="http://schemas.microsoft.com/office/drawing/2014/main" id="{6EE52435-6F27-CAA0-DF36-B7019E26F7DC}"/>
            </a:ext>
          </a:extLst>
        </xdr:cNvPr>
        <xdr:cNvCxnSpPr/>
      </xdr:nvCxnSpPr>
      <xdr:spPr>
        <a:xfrm>
          <a:off x="2105025" y="21897975"/>
          <a:ext cx="933450" cy="2857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438150</xdr:colOff>
      <xdr:row>89</xdr:row>
      <xdr:rowOff>57150</xdr:rowOff>
    </xdr:from>
    <xdr:to>
      <xdr:col>9</xdr:col>
      <xdr:colOff>66675</xdr:colOff>
      <xdr:row>89</xdr:row>
      <xdr:rowOff>66675</xdr:rowOff>
    </xdr:to>
    <xdr:cxnSp macro="">
      <xdr:nvCxnSpPr>
        <xdr:cNvPr id="17" name="Přímá spojnice 16">
          <a:extLst>
            <a:ext uri="{FF2B5EF4-FFF2-40B4-BE49-F238E27FC236}">
              <a16:creationId xmlns:a16="http://schemas.microsoft.com/office/drawing/2014/main" id="{3818EA1E-E282-F84D-3434-AAD84DCA5753}"/>
            </a:ext>
          </a:extLst>
        </xdr:cNvPr>
        <xdr:cNvCxnSpPr/>
      </xdr:nvCxnSpPr>
      <xdr:spPr>
        <a:xfrm flipV="1">
          <a:off x="6419850" y="19869150"/>
          <a:ext cx="1895475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87</xdr:row>
      <xdr:rowOff>19050</xdr:rowOff>
    </xdr:from>
    <xdr:to>
      <xdr:col>9</xdr:col>
      <xdr:colOff>85725</xdr:colOff>
      <xdr:row>87</xdr:row>
      <xdr:rowOff>28575</xdr:rowOff>
    </xdr:to>
    <xdr:cxnSp macro="">
      <xdr:nvCxnSpPr>
        <xdr:cNvPr id="15" name="Přímá spojnice 14">
          <a:extLst>
            <a:ext uri="{FF2B5EF4-FFF2-40B4-BE49-F238E27FC236}">
              <a16:creationId xmlns:a16="http://schemas.microsoft.com/office/drawing/2014/main" id="{6A5646CA-056A-1CF0-B67D-9471058E18B3}"/>
            </a:ext>
          </a:extLst>
        </xdr:cNvPr>
        <xdr:cNvCxnSpPr/>
      </xdr:nvCxnSpPr>
      <xdr:spPr>
        <a:xfrm flipV="1">
          <a:off x="6467475" y="19450050"/>
          <a:ext cx="1866900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981075</xdr:colOff>
      <xdr:row>87</xdr:row>
      <xdr:rowOff>47625</xdr:rowOff>
    </xdr:from>
    <xdr:to>
      <xdr:col>6</xdr:col>
      <xdr:colOff>400050</xdr:colOff>
      <xdr:row>87</xdr:row>
      <xdr:rowOff>57150</xdr:rowOff>
    </xdr:to>
    <xdr:cxnSp macro="">
      <xdr:nvCxnSpPr>
        <xdr:cNvPr id="6" name="Přímá spojnice 5">
          <a:extLst>
            <a:ext uri="{FF2B5EF4-FFF2-40B4-BE49-F238E27FC236}">
              <a16:creationId xmlns:a16="http://schemas.microsoft.com/office/drawing/2014/main" id="{A0F55902-74CE-DD8C-9996-8FD3D65C9E0A}"/>
            </a:ext>
          </a:extLst>
        </xdr:cNvPr>
        <xdr:cNvCxnSpPr/>
      </xdr:nvCxnSpPr>
      <xdr:spPr>
        <a:xfrm>
          <a:off x="5972175" y="19478625"/>
          <a:ext cx="40957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895350</xdr:colOff>
      <xdr:row>89</xdr:row>
      <xdr:rowOff>95250</xdr:rowOff>
    </xdr:from>
    <xdr:to>
      <xdr:col>6</xdr:col>
      <xdr:colOff>457200</xdr:colOff>
      <xdr:row>89</xdr:row>
      <xdr:rowOff>104775</xdr:rowOff>
    </xdr:to>
    <xdr:cxnSp macro="">
      <xdr:nvCxnSpPr>
        <xdr:cNvPr id="11" name="Přímá spojnice 10">
          <a:extLst>
            <a:ext uri="{FF2B5EF4-FFF2-40B4-BE49-F238E27FC236}">
              <a16:creationId xmlns:a16="http://schemas.microsoft.com/office/drawing/2014/main" id="{3450404C-F369-6CE8-9A9E-758B71B931A5}"/>
            </a:ext>
          </a:extLst>
        </xdr:cNvPr>
        <xdr:cNvCxnSpPr/>
      </xdr:nvCxnSpPr>
      <xdr:spPr>
        <a:xfrm>
          <a:off x="5886450" y="19907250"/>
          <a:ext cx="55245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1485900</xdr:colOff>
      <xdr:row>85</xdr:row>
      <xdr:rowOff>28575</xdr:rowOff>
    </xdr:from>
    <xdr:to>
      <xdr:col>2</xdr:col>
      <xdr:colOff>152400</xdr:colOff>
      <xdr:row>91</xdr:row>
      <xdr:rowOff>19050</xdr:rowOff>
    </xdr:to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FBEF6E3B-EB93-4552-4163-EB47FE5AC7CF}"/>
            </a:ext>
          </a:extLst>
        </xdr:cNvPr>
        <xdr:cNvSpPr/>
      </xdr:nvSpPr>
      <xdr:spPr>
        <a:xfrm>
          <a:off x="1485900" y="19078575"/>
          <a:ext cx="1724025" cy="11334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FVE</a:t>
          </a:r>
        </a:p>
      </xdr:txBody>
    </xdr:sp>
    <xdr:clientData/>
  </xdr:twoCellAnchor>
  <xdr:twoCellAnchor>
    <xdr:from>
      <xdr:col>2</xdr:col>
      <xdr:colOff>152400</xdr:colOff>
      <xdr:row>87</xdr:row>
      <xdr:rowOff>47625</xdr:rowOff>
    </xdr:from>
    <xdr:to>
      <xdr:col>5</xdr:col>
      <xdr:colOff>190500</xdr:colOff>
      <xdr:row>87</xdr:row>
      <xdr:rowOff>57150</xdr:rowOff>
    </xdr:to>
    <xdr:cxnSp macro="">
      <xdr:nvCxnSpPr>
        <xdr:cNvPr id="4" name="Přímá spojnice 3">
          <a:extLst>
            <a:ext uri="{FF2B5EF4-FFF2-40B4-BE49-F238E27FC236}">
              <a16:creationId xmlns:a16="http://schemas.microsoft.com/office/drawing/2014/main" id="{4B0875E0-D6A1-FE87-7A00-1D53158B6A19}"/>
            </a:ext>
          </a:extLst>
        </xdr:cNvPr>
        <xdr:cNvCxnSpPr/>
      </xdr:nvCxnSpPr>
      <xdr:spPr>
        <a:xfrm flipV="1">
          <a:off x="3209925" y="19478625"/>
          <a:ext cx="197167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</xdr:colOff>
      <xdr:row>89</xdr:row>
      <xdr:rowOff>57150</xdr:rowOff>
    </xdr:from>
    <xdr:to>
      <xdr:col>5</xdr:col>
      <xdr:colOff>152400</xdr:colOff>
      <xdr:row>89</xdr:row>
      <xdr:rowOff>76200</xdr:rowOff>
    </xdr:to>
    <xdr:cxnSp macro="">
      <xdr:nvCxnSpPr>
        <xdr:cNvPr id="7" name="Přímá spojnice 6">
          <a:extLst>
            <a:ext uri="{FF2B5EF4-FFF2-40B4-BE49-F238E27FC236}">
              <a16:creationId xmlns:a16="http://schemas.microsoft.com/office/drawing/2014/main" id="{B889E142-D5B2-470E-52EE-806D3164F56F}"/>
            </a:ext>
          </a:extLst>
        </xdr:cNvPr>
        <xdr:cNvCxnSpPr/>
      </xdr:nvCxnSpPr>
      <xdr:spPr>
        <a:xfrm flipV="1">
          <a:off x="3219450" y="19869150"/>
          <a:ext cx="1924050" cy="190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85</xdr:row>
      <xdr:rowOff>28574</xdr:rowOff>
    </xdr:from>
    <xdr:to>
      <xdr:col>5</xdr:col>
      <xdr:colOff>981075</xdr:colOff>
      <xdr:row>90</xdr:row>
      <xdr:rowOff>190499</xdr:rowOff>
    </xdr:to>
    <xdr:sp macro="" textlink="">
      <xdr:nvSpPr>
        <xdr:cNvPr id="9" name="Obdélník 8">
          <a:extLst>
            <a:ext uri="{FF2B5EF4-FFF2-40B4-BE49-F238E27FC236}">
              <a16:creationId xmlns:a16="http://schemas.microsoft.com/office/drawing/2014/main" id="{A2E62C0A-7550-E940-0FFC-B2370A184566}"/>
            </a:ext>
          </a:extLst>
        </xdr:cNvPr>
        <xdr:cNvSpPr/>
      </xdr:nvSpPr>
      <xdr:spPr>
        <a:xfrm>
          <a:off x="5095875" y="19078574"/>
          <a:ext cx="876300" cy="1114425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Svodič přepětí Weidmüller  VPU PV I+II 3 600 E</a:t>
          </a:r>
        </a:p>
      </xdr:txBody>
    </xdr:sp>
    <xdr:clientData/>
  </xdr:twoCellAnchor>
  <xdr:twoCellAnchor>
    <xdr:from>
      <xdr:col>6</xdr:col>
      <xdr:colOff>342900</xdr:colOff>
      <xdr:row>85</xdr:row>
      <xdr:rowOff>38100</xdr:rowOff>
    </xdr:from>
    <xdr:to>
      <xdr:col>7</xdr:col>
      <xdr:colOff>790575</xdr:colOff>
      <xdr:row>91</xdr:row>
      <xdr:rowOff>38100</xdr:rowOff>
    </xdr:to>
    <xdr:sp macro="" textlink="">
      <xdr:nvSpPr>
        <xdr:cNvPr id="3" name="Obdélník 2">
          <a:extLst>
            <a:ext uri="{FF2B5EF4-FFF2-40B4-BE49-F238E27FC236}">
              <a16:creationId xmlns:a16="http://schemas.microsoft.com/office/drawing/2014/main" id="{F0CE87B1-A1D0-740D-2E1B-7846A3C3F003}"/>
            </a:ext>
          </a:extLst>
        </xdr:cNvPr>
        <xdr:cNvSpPr/>
      </xdr:nvSpPr>
      <xdr:spPr>
        <a:xfrm>
          <a:off x="6324600" y="19088100"/>
          <a:ext cx="1304925" cy="11430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cs-CZ" sz="1100"/>
            <a:t>Pojistkový odpínač weidmüller WSI 25/2 10X38 1KV </a:t>
          </a:r>
        </a:p>
        <a:p>
          <a:pPr algn="ctr"/>
          <a:r>
            <a:rPr lang="cs-CZ" sz="1100"/>
            <a:t>+</a:t>
          </a:r>
        </a:p>
        <a:p>
          <a:pPr algn="l"/>
          <a:r>
            <a:rPr lang="cs-CZ" sz="1100"/>
            <a:t>FUSE 10X38 20A 1000 VDC GPV</a:t>
          </a:r>
        </a:p>
      </xdr:txBody>
    </xdr:sp>
    <xdr:clientData/>
  </xdr:twoCellAnchor>
  <xdr:twoCellAnchor>
    <xdr:from>
      <xdr:col>0</xdr:col>
      <xdr:colOff>1524000</xdr:colOff>
      <xdr:row>96</xdr:row>
      <xdr:rowOff>38100</xdr:rowOff>
    </xdr:from>
    <xdr:to>
      <xdr:col>0</xdr:col>
      <xdr:colOff>2181225</xdr:colOff>
      <xdr:row>101</xdr:row>
      <xdr:rowOff>0</xdr:rowOff>
    </xdr:to>
    <xdr:sp macro="" textlink="">
      <xdr:nvSpPr>
        <xdr:cNvPr id="20" name="Obdélník 19">
          <a:extLst>
            <a:ext uri="{FF2B5EF4-FFF2-40B4-BE49-F238E27FC236}">
              <a16:creationId xmlns:a16="http://schemas.microsoft.com/office/drawing/2014/main" id="{D7FC454F-03F6-7BD2-E11E-F7F8D0E53B7B}"/>
            </a:ext>
          </a:extLst>
        </xdr:cNvPr>
        <xdr:cNvSpPr/>
      </xdr:nvSpPr>
      <xdr:spPr>
        <a:xfrm>
          <a:off x="1524000" y="21183600"/>
          <a:ext cx="657225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Veřejná síť</a:t>
          </a:r>
        </a:p>
      </xdr:txBody>
    </xdr:sp>
    <xdr:clientData/>
  </xdr:twoCellAnchor>
  <xdr:twoCellAnchor>
    <xdr:from>
      <xdr:col>4</xdr:col>
      <xdr:colOff>295275</xdr:colOff>
      <xdr:row>96</xdr:row>
      <xdr:rowOff>47625</xdr:rowOff>
    </xdr:from>
    <xdr:to>
      <xdr:col>5</xdr:col>
      <xdr:colOff>285750</xdr:colOff>
      <xdr:row>101</xdr:row>
      <xdr:rowOff>9525</xdr:rowOff>
    </xdr:to>
    <xdr:sp macro="" textlink="">
      <xdr:nvSpPr>
        <xdr:cNvPr id="22" name="Obdélník 21">
          <a:extLst>
            <a:ext uri="{FF2B5EF4-FFF2-40B4-BE49-F238E27FC236}">
              <a16:creationId xmlns:a16="http://schemas.microsoft.com/office/drawing/2014/main" id="{B82D755B-A814-D760-DA00-93B8B60D4355}"/>
            </a:ext>
          </a:extLst>
        </xdr:cNvPr>
        <xdr:cNvSpPr/>
      </xdr:nvSpPr>
      <xdr:spPr>
        <a:xfrm>
          <a:off x="4362450" y="21193125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Saltek Svodič přepětí FLP-12,5 V/3</a:t>
          </a:r>
        </a:p>
      </xdr:txBody>
    </xdr:sp>
    <xdr:clientData/>
  </xdr:twoCellAnchor>
  <xdr:twoCellAnchor>
    <xdr:from>
      <xdr:col>7</xdr:col>
      <xdr:colOff>352425</xdr:colOff>
      <xdr:row>89</xdr:row>
      <xdr:rowOff>171451</xdr:rowOff>
    </xdr:from>
    <xdr:to>
      <xdr:col>9</xdr:col>
      <xdr:colOff>0</xdr:colOff>
      <xdr:row>97</xdr:row>
      <xdr:rowOff>123826</xdr:rowOff>
    </xdr:to>
    <xdr:cxnSp macro="">
      <xdr:nvCxnSpPr>
        <xdr:cNvPr id="49" name="Spojnice: pravoúhlá 48">
          <a:extLst>
            <a:ext uri="{FF2B5EF4-FFF2-40B4-BE49-F238E27FC236}">
              <a16:creationId xmlns:a16="http://schemas.microsoft.com/office/drawing/2014/main" id="{5AA3CC89-EC52-1AD2-1197-82556A495E2B}"/>
            </a:ext>
          </a:extLst>
        </xdr:cNvPr>
        <xdr:cNvCxnSpPr/>
      </xdr:nvCxnSpPr>
      <xdr:spPr>
        <a:xfrm rot="5400000" flipH="1" flipV="1">
          <a:off x="6981825" y="20193001"/>
          <a:ext cx="1476375" cy="1057275"/>
        </a:xfrm>
        <a:prstGeom prst="bentConnector3">
          <a:avLst>
            <a:gd name="adj1" fmla="val 10000"/>
          </a:avLst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790581</xdr:colOff>
      <xdr:row>89</xdr:row>
      <xdr:rowOff>133350</xdr:rowOff>
    </xdr:from>
    <xdr:to>
      <xdr:col>9</xdr:col>
      <xdr:colOff>161931</xdr:colOff>
      <xdr:row>99</xdr:row>
      <xdr:rowOff>161925</xdr:rowOff>
    </xdr:to>
    <xdr:cxnSp macro="">
      <xdr:nvCxnSpPr>
        <xdr:cNvPr id="51" name="Spojnice: pravoúhlá 50">
          <a:extLst>
            <a:ext uri="{FF2B5EF4-FFF2-40B4-BE49-F238E27FC236}">
              <a16:creationId xmlns:a16="http://schemas.microsoft.com/office/drawing/2014/main" id="{88ED3D9D-D627-29C7-BBBB-13FED1A1F142}"/>
            </a:ext>
          </a:extLst>
        </xdr:cNvPr>
        <xdr:cNvCxnSpPr/>
      </xdr:nvCxnSpPr>
      <xdr:spPr>
        <a:xfrm rot="5400000" flipH="1" flipV="1">
          <a:off x="7053268" y="20521613"/>
          <a:ext cx="1933575" cy="781050"/>
        </a:xfrm>
        <a:prstGeom prst="bentConnector3">
          <a:avLst>
            <a:gd name="adj1" fmla="val -246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97</xdr:row>
      <xdr:rowOff>9525</xdr:rowOff>
    </xdr:from>
    <xdr:to>
      <xdr:col>7</xdr:col>
      <xdr:colOff>314325</xdr:colOff>
      <xdr:row>97</xdr:row>
      <xdr:rowOff>19050</xdr:rowOff>
    </xdr:to>
    <xdr:cxnSp macro="">
      <xdr:nvCxnSpPr>
        <xdr:cNvPr id="1026" name="Přímá spojnice 1025">
          <a:extLst>
            <a:ext uri="{FF2B5EF4-FFF2-40B4-BE49-F238E27FC236}">
              <a16:creationId xmlns:a16="http://schemas.microsoft.com/office/drawing/2014/main" id="{EB97D0B7-B139-90F2-9668-DBBD13871EDA}"/>
            </a:ext>
          </a:extLst>
        </xdr:cNvPr>
        <xdr:cNvCxnSpPr/>
      </xdr:nvCxnSpPr>
      <xdr:spPr>
        <a:xfrm>
          <a:off x="6562725" y="21345525"/>
          <a:ext cx="590550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100</xdr:row>
      <xdr:rowOff>0</xdr:rowOff>
    </xdr:from>
    <xdr:to>
      <xdr:col>7</xdr:col>
      <xdr:colOff>352425</xdr:colOff>
      <xdr:row>100</xdr:row>
      <xdr:rowOff>9525</xdr:rowOff>
    </xdr:to>
    <xdr:cxnSp macro="">
      <xdr:nvCxnSpPr>
        <xdr:cNvPr id="1028" name="Přímá spojnice 1027">
          <a:extLst>
            <a:ext uri="{FF2B5EF4-FFF2-40B4-BE49-F238E27FC236}">
              <a16:creationId xmlns:a16="http://schemas.microsoft.com/office/drawing/2014/main" id="{D2A68F40-59BD-CDB2-E793-0EEAE2C14145}"/>
            </a:ext>
          </a:extLst>
        </xdr:cNvPr>
        <xdr:cNvCxnSpPr/>
      </xdr:nvCxnSpPr>
      <xdr:spPr>
        <a:xfrm>
          <a:off x="6543675" y="21907500"/>
          <a:ext cx="64770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96</xdr:row>
      <xdr:rowOff>47625</xdr:rowOff>
    </xdr:from>
    <xdr:to>
      <xdr:col>8</xdr:col>
      <xdr:colOff>209550</xdr:colOff>
      <xdr:row>101</xdr:row>
      <xdr:rowOff>9525</xdr:rowOff>
    </xdr:to>
    <xdr:sp macro="" textlink="">
      <xdr:nvSpPr>
        <xdr:cNvPr id="61" name="Obdélník 60">
          <a:extLst>
            <a:ext uri="{FF2B5EF4-FFF2-40B4-BE49-F238E27FC236}">
              <a16:creationId xmlns:a16="http://schemas.microsoft.com/office/drawing/2014/main" id="{55E772C7-9E23-D6A8-7D3F-3F99EF217E21}"/>
            </a:ext>
          </a:extLst>
        </xdr:cNvPr>
        <xdr:cNvSpPr/>
      </xdr:nvSpPr>
      <xdr:spPr>
        <a:xfrm>
          <a:off x="6934200" y="21193125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Signalizační kontakt Acti9 iOF, 2-100 mA, svorky shora - A9A26915</a:t>
          </a:r>
        </a:p>
      </xdr:txBody>
    </xdr:sp>
    <xdr:clientData/>
  </xdr:twoCellAnchor>
  <xdr:twoCellAnchor>
    <xdr:from>
      <xdr:col>5</xdr:col>
      <xdr:colOff>514349</xdr:colOff>
      <xdr:row>96</xdr:row>
      <xdr:rowOff>28575</xdr:rowOff>
    </xdr:from>
    <xdr:to>
      <xdr:col>6</xdr:col>
      <xdr:colOff>723900</xdr:colOff>
      <xdr:row>100</xdr:row>
      <xdr:rowOff>180975</xdr:rowOff>
    </xdr:to>
    <xdr:sp macro="" textlink="">
      <xdr:nvSpPr>
        <xdr:cNvPr id="23" name="Obdélník 22">
          <a:extLst>
            <a:ext uri="{FF2B5EF4-FFF2-40B4-BE49-F238E27FC236}">
              <a16:creationId xmlns:a16="http://schemas.microsoft.com/office/drawing/2014/main" id="{B85C344E-19A3-E23C-822C-1D59C5425A22}"/>
            </a:ext>
          </a:extLst>
        </xdr:cNvPr>
        <xdr:cNvSpPr/>
      </xdr:nvSpPr>
      <xdr:spPr>
        <a:xfrm>
          <a:off x="5505449" y="21174075"/>
          <a:ext cx="1200151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Vypínač Schneider iSW do 32 A - A9S60232</a:t>
          </a:r>
        </a:p>
      </xdr:txBody>
    </xdr:sp>
    <xdr:clientData/>
  </xdr:twoCellAnchor>
  <xdr:twoCellAnchor>
    <xdr:from>
      <xdr:col>12</xdr:col>
      <xdr:colOff>95250</xdr:colOff>
      <xdr:row>97</xdr:row>
      <xdr:rowOff>9525</xdr:rowOff>
    </xdr:from>
    <xdr:to>
      <xdr:col>13</xdr:col>
      <xdr:colOff>28575</xdr:colOff>
      <xdr:row>97</xdr:row>
      <xdr:rowOff>19050</xdr:rowOff>
    </xdr:to>
    <xdr:cxnSp macro="">
      <xdr:nvCxnSpPr>
        <xdr:cNvPr id="1035" name="Přímá spojnice 1034">
          <a:extLst>
            <a:ext uri="{FF2B5EF4-FFF2-40B4-BE49-F238E27FC236}">
              <a16:creationId xmlns:a16="http://schemas.microsoft.com/office/drawing/2014/main" id="{C739F09B-13A9-E232-A3A3-E143BF5AC8EB}"/>
            </a:ext>
          </a:extLst>
        </xdr:cNvPr>
        <xdr:cNvCxnSpPr/>
      </xdr:nvCxnSpPr>
      <xdr:spPr>
        <a:xfrm>
          <a:off x="10277475" y="21345525"/>
          <a:ext cx="73342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609600</xdr:colOff>
      <xdr:row>97</xdr:row>
      <xdr:rowOff>0</xdr:rowOff>
    </xdr:from>
    <xdr:to>
      <xdr:col>14</xdr:col>
      <xdr:colOff>561975</xdr:colOff>
      <xdr:row>97</xdr:row>
      <xdr:rowOff>9525</xdr:rowOff>
    </xdr:to>
    <xdr:cxnSp macro="">
      <xdr:nvCxnSpPr>
        <xdr:cNvPr id="1037" name="Přímá spojnice 1036">
          <a:extLst>
            <a:ext uri="{FF2B5EF4-FFF2-40B4-BE49-F238E27FC236}">
              <a16:creationId xmlns:a16="http://schemas.microsoft.com/office/drawing/2014/main" id="{E9D9FDDF-1A1E-93B3-764C-E1BB40B2ECBB}"/>
            </a:ext>
          </a:extLst>
        </xdr:cNvPr>
        <xdr:cNvCxnSpPr/>
      </xdr:nvCxnSpPr>
      <xdr:spPr>
        <a:xfrm flipV="1">
          <a:off x="11591925" y="21336000"/>
          <a:ext cx="676275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114300</xdr:colOff>
      <xdr:row>100</xdr:row>
      <xdr:rowOff>9525</xdr:rowOff>
    </xdr:from>
    <xdr:to>
      <xdr:col>13</xdr:col>
      <xdr:colOff>76200</xdr:colOff>
      <xdr:row>100</xdr:row>
      <xdr:rowOff>9525</xdr:rowOff>
    </xdr:to>
    <xdr:cxnSp macro="">
      <xdr:nvCxnSpPr>
        <xdr:cNvPr id="1039" name="Přímá spojnice 1038">
          <a:extLst>
            <a:ext uri="{FF2B5EF4-FFF2-40B4-BE49-F238E27FC236}">
              <a16:creationId xmlns:a16="http://schemas.microsoft.com/office/drawing/2014/main" id="{6695520A-07B6-21A4-EA40-BF8ECF87144B}"/>
            </a:ext>
          </a:extLst>
        </xdr:cNvPr>
        <xdr:cNvCxnSpPr/>
      </xdr:nvCxnSpPr>
      <xdr:spPr>
        <a:xfrm>
          <a:off x="10296525" y="21917025"/>
          <a:ext cx="76200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628650</xdr:colOff>
      <xdr:row>99</xdr:row>
      <xdr:rowOff>171450</xdr:rowOff>
    </xdr:from>
    <xdr:to>
      <xdr:col>14</xdr:col>
      <xdr:colOff>609600</xdr:colOff>
      <xdr:row>99</xdr:row>
      <xdr:rowOff>180975</xdr:rowOff>
    </xdr:to>
    <xdr:cxnSp macro="">
      <xdr:nvCxnSpPr>
        <xdr:cNvPr id="1041" name="Přímá spojnice 1040">
          <a:extLst>
            <a:ext uri="{FF2B5EF4-FFF2-40B4-BE49-F238E27FC236}">
              <a16:creationId xmlns:a16="http://schemas.microsoft.com/office/drawing/2014/main" id="{91DBE476-1C38-16A2-BBB9-0BDA4C4EFF89}"/>
            </a:ext>
          </a:extLst>
        </xdr:cNvPr>
        <xdr:cNvCxnSpPr/>
      </xdr:nvCxnSpPr>
      <xdr:spPr>
        <a:xfrm flipV="1">
          <a:off x="11610975" y="21888450"/>
          <a:ext cx="70485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90</xdr:row>
      <xdr:rowOff>76200</xdr:rowOff>
    </xdr:from>
    <xdr:to>
      <xdr:col>11</xdr:col>
      <xdr:colOff>104775</xdr:colOff>
      <xdr:row>98</xdr:row>
      <xdr:rowOff>38100</xdr:rowOff>
    </xdr:to>
    <xdr:cxnSp macro="">
      <xdr:nvCxnSpPr>
        <xdr:cNvPr id="1043" name="Spojnice: pravoúhlá 1042">
          <a:extLst>
            <a:ext uri="{FF2B5EF4-FFF2-40B4-BE49-F238E27FC236}">
              <a16:creationId xmlns:a16="http://schemas.microsoft.com/office/drawing/2014/main" id="{A47F6B7F-D803-6B0E-FBE3-E9932ACA954B}"/>
            </a:ext>
          </a:extLst>
        </xdr:cNvPr>
        <xdr:cNvCxnSpPr/>
      </xdr:nvCxnSpPr>
      <xdr:spPr>
        <a:xfrm rot="16200000" flipV="1">
          <a:off x="8510588" y="20264437"/>
          <a:ext cx="1485900" cy="1114425"/>
        </a:xfrm>
        <a:prstGeom prst="bentConnector3">
          <a:avLst>
            <a:gd name="adj1" fmla="val 16026"/>
          </a:avLst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323851</xdr:colOff>
      <xdr:row>90</xdr:row>
      <xdr:rowOff>85725</xdr:rowOff>
    </xdr:from>
    <xdr:to>
      <xdr:col>11</xdr:col>
      <xdr:colOff>9526</xdr:colOff>
      <xdr:row>100</xdr:row>
      <xdr:rowOff>76200</xdr:rowOff>
    </xdr:to>
    <xdr:cxnSp macro="">
      <xdr:nvCxnSpPr>
        <xdr:cNvPr id="1045" name="Spojnice: pravoúhlá 1044">
          <a:extLst>
            <a:ext uri="{FF2B5EF4-FFF2-40B4-BE49-F238E27FC236}">
              <a16:creationId xmlns:a16="http://schemas.microsoft.com/office/drawing/2014/main" id="{A68AC088-C146-DDC2-B1F9-D50B1BBE6B2F}"/>
            </a:ext>
          </a:extLst>
        </xdr:cNvPr>
        <xdr:cNvCxnSpPr/>
      </xdr:nvCxnSpPr>
      <xdr:spPr>
        <a:xfrm rot="16200000" flipV="1">
          <a:off x="8196263" y="20464463"/>
          <a:ext cx="1895475" cy="1143000"/>
        </a:xfrm>
        <a:prstGeom prst="bentConnector3">
          <a:avLst>
            <a:gd name="adj1" fmla="val 4774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85725</xdr:colOff>
      <xdr:row>96</xdr:row>
      <xdr:rowOff>19050</xdr:rowOff>
    </xdr:from>
    <xdr:to>
      <xdr:col>12</xdr:col>
      <xdr:colOff>257175</xdr:colOff>
      <xdr:row>100</xdr:row>
      <xdr:rowOff>171450</xdr:rowOff>
    </xdr:to>
    <xdr:sp macro="" textlink="">
      <xdr:nvSpPr>
        <xdr:cNvPr id="1031" name="Obdélník 1030">
          <a:extLst>
            <a:ext uri="{FF2B5EF4-FFF2-40B4-BE49-F238E27FC236}">
              <a16:creationId xmlns:a16="http://schemas.microsoft.com/office/drawing/2014/main" id="{EF51AF21-4115-B429-8372-00C1898A1E8B}"/>
            </a:ext>
          </a:extLst>
        </xdr:cNvPr>
        <xdr:cNvSpPr/>
      </xdr:nvSpPr>
      <xdr:spPr>
        <a:xfrm>
          <a:off x="8963025" y="21164550"/>
          <a:ext cx="1476375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Pojistkový odpínač OEZ OPVP10-1 10x38 1P      + Pojistka válcová OEZ PV10 20A gG</a:t>
          </a:r>
        </a:p>
      </xdr:txBody>
    </xdr:sp>
    <xdr:clientData/>
  </xdr:twoCellAnchor>
  <xdr:twoCellAnchor>
    <xdr:from>
      <xdr:col>12</xdr:col>
      <xdr:colOff>666750</xdr:colOff>
      <xdr:row>96</xdr:row>
      <xdr:rowOff>19050</xdr:rowOff>
    </xdr:from>
    <xdr:to>
      <xdr:col>14</xdr:col>
      <xdr:colOff>57150</xdr:colOff>
      <xdr:row>100</xdr:row>
      <xdr:rowOff>171450</xdr:rowOff>
    </xdr:to>
    <xdr:sp macro="" textlink="">
      <xdr:nvSpPr>
        <xdr:cNvPr id="1033" name="Obdélník 1032">
          <a:extLst>
            <a:ext uri="{FF2B5EF4-FFF2-40B4-BE49-F238E27FC236}">
              <a16:creationId xmlns:a16="http://schemas.microsoft.com/office/drawing/2014/main" id="{B701EBA1-CBE3-C3A5-6164-98A918CD6CB0}"/>
            </a:ext>
          </a:extLst>
        </xdr:cNvPr>
        <xdr:cNvSpPr/>
      </xdr:nvSpPr>
      <xdr:spPr>
        <a:xfrm>
          <a:off x="10848975" y="21164550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Jikong Smart BMS – aktivní balancér 8S-20S 200A</a:t>
          </a:r>
        </a:p>
      </xdr:txBody>
    </xdr:sp>
    <xdr:clientData/>
  </xdr:twoCellAnchor>
  <xdr:twoCellAnchor>
    <xdr:from>
      <xdr:col>14</xdr:col>
      <xdr:colOff>333375</xdr:colOff>
      <xdr:row>96</xdr:row>
      <xdr:rowOff>19050</xdr:rowOff>
    </xdr:from>
    <xdr:to>
      <xdr:col>16</xdr:col>
      <xdr:colOff>209551</xdr:colOff>
      <xdr:row>100</xdr:row>
      <xdr:rowOff>171450</xdr:rowOff>
    </xdr:to>
    <xdr:sp macro="" textlink="">
      <xdr:nvSpPr>
        <xdr:cNvPr id="1032" name="Obdélník 1031">
          <a:extLst>
            <a:ext uri="{FF2B5EF4-FFF2-40B4-BE49-F238E27FC236}">
              <a16:creationId xmlns:a16="http://schemas.microsoft.com/office/drawing/2014/main" id="{AEF950CE-7B19-7DFF-7CAB-6923524E87A6}"/>
            </a:ext>
          </a:extLst>
        </xdr:cNvPr>
        <xdr:cNvSpPr/>
      </xdr:nvSpPr>
      <xdr:spPr>
        <a:xfrm>
          <a:off x="12039600" y="21164550"/>
          <a:ext cx="1266826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16 x nvision ESS 4LH3L7 280Ah - LiFePO4 - 3.2V grade A - 14Kwh</a:t>
          </a:r>
        </a:p>
      </xdr:txBody>
    </xdr:sp>
    <xdr:clientData/>
  </xdr:twoCellAnchor>
  <xdr:twoCellAnchor>
    <xdr:from>
      <xdr:col>12</xdr:col>
      <xdr:colOff>485775</xdr:colOff>
      <xdr:row>86</xdr:row>
      <xdr:rowOff>180975</xdr:rowOff>
    </xdr:from>
    <xdr:to>
      <xdr:col>13</xdr:col>
      <xdr:colOff>581025</xdr:colOff>
      <xdr:row>87</xdr:row>
      <xdr:rowOff>0</xdr:rowOff>
    </xdr:to>
    <xdr:cxnSp macro="">
      <xdr:nvCxnSpPr>
        <xdr:cNvPr id="1068" name="Přímá spojnice 1067">
          <a:extLst>
            <a:ext uri="{FF2B5EF4-FFF2-40B4-BE49-F238E27FC236}">
              <a16:creationId xmlns:a16="http://schemas.microsoft.com/office/drawing/2014/main" id="{4F506935-21E8-4640-F346-647DCC604E6E}"/>
            </a:ext>
          </a:extLst>
        </xdr:cNvPr>
        <xdr:cNvCxnSpPr/>
      </xdr:nvCxnSpPr>
      <xdr:spPr>
        <a:xfrm>
          <a:off x="10668000" y="19421475"/>
          <a:ext cx="895350" cy="95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552450</xdr:colOff>
      <xdr:row>89</xdr:row>
      <xdr:rowOff>47625</xdr:rowOff>
    </xdr:from>
    <xdr:to>
      <xdr:col>13</xdr:col>
      <xdr:colOff>695325</xdr:colOff>
      <xdr:row>89</xdr:row>
      <xdr:rowOff>47625</xdr:rowOff>
    </xdr:to>
    <xdr:cxnSp macro="">
      <xdr:nvCxnSpPr>
        <xdr:cNvPr id="1070" name="Přímá spojnice 1069">
          <a:extLst>
            <a:ext uri="{FF2B5EF4-FFF2-40B4-BE49-F238E27FC236}">
              <a16:creationId xmlns:a16="http://schemas.microsoft.com/office/drawing/2014/main" id="{6CDD52BF-C3CF-646A-632E-DFD5ED810B27}"/>
            </a:ext>
          </a:extLst>
        </xdr:cNvPr>
        <xdr:cNvCxnSpPr/>
      </xdr:nvCxnSpPr>
      <xdr:spPr>
        <a:xfrm>
          <a:off x="10734675" y="19859625"/>
          <a:ext cx="94297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152400</xdr:colOff>
      <xdr:row>87</xdr:row>
      <xdr:rowOff>0</xdr:rowOff>
    </xdr:from>
    <xdr:to>
      <xdr:col>11</xdr:col>
      <xdr:colOff>371475</xdr:colOff>
      <xdr:row>87</xdr:row>
      <xdr:rowOff>0</xdr:rowOff>
    </xdr:to>
    <xdr:cxnSp macro="">
      <xdr:nvCxnSpPr>
        <xdr:cNvPr id="1076" name="Přímá spojnice 1075">
          <a:extLst>
            <a:ext uri="{FF2B5EF4-FFF2-40B4-BE49-F238E27FC236}">
              <a16:creationId xmlns:a16="http://schemas.microsoft.com/office/drawing/2014/main" id="{656683A2-8D0A-3495-93A3-951C18942FF6}"/>
            </a:ext>
          </a:extLst>
        </xdr:cNvPr>
        <xdr:cNvCxnSpPr/>
      </xdr:nvCxnSpPr>
      <xdr:spPr>
        <a:xfrm>
          <a:off x="9029700" y="19431000"/>
          <a:ext cx="104775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104775</xdr:colOff>
      <xdr:row>89</xdr:row>
      <xdr:rowOff>47625</xdr:rowOff>
    </xdr:from>
    <xdr:to>
      <xdr:col>11</xdr:col>
      <xdr:colOff>285750</xdr:colOff>
      <xdr:row>89</xdr:row>
      <xdr:rowOff>47625</xdr:rowOff>
    </xdr:to>
    <xdr:cxnSp macro="">
      <xdr:nvCxnSpPr>
        <xdr:cNvPr id="1078" name="Přímá spojnice 1077">
          <a:extLst>
            <a:ext uri="{FF2B5EF4-FFF2-40B4-BE49-F238E27FC236}">
              <a16:creationId xmlns:a16="http://schemas.microsoft.com/office/drawing/2014/main" id="{D9A05978-40A3-BDA9-E458-8102C3F5CEAF}"/>
            </a:ext>
          </a:extLst>
        </xdr:cNvPr>
        <xdr:cNvCxnSpPr/>
      </xdr:nvCxnSpPr>
      <xdr:spPr>
        <a:xfrm>
          <a:off x="8982075" y="19859625"/>
          <a:ext cx="10096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85</xdr:row>
      <xdr:rowOff>114300</xdr:rowOff>
    </xdr:from>
    <xdr:to>
      <xdr:col>10</xdr:col>
      <xdr:colOff>190500</xdr:colOff>
      <xdr:row>90</xdr:row>
      <xdr:rowOff>76200</xdr:rowOff>
    </xdr:to>
    <xdr:sp macro="" textlink="">
      <xdr:nvSpPr>
        <xdr:cNvPr id="13" name="Obdélník 12">
          <a:extLst>
            <a:ext uri="{FF2B5EF4-FFF2-40B4-BE49-F238E27FC236}">
              <a16:creationId xmlns:a16="http://schemas.microsoft.com/office/drawing/2014/main" id="{6D1D020E-A7F1-4CFD-FD21-634A5D9F4029}"/>
            </a:ext>
          </a:extLst>
        </xdr:cNvPr>
        <xdr:cNvSpPr/>
      </xdr:nvSpPr>
      <xdr:spPr>
        <a:xfrm>
          <a:off x="8153400" y="19164300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Měnič</a:t>
          </a:r>
        </a:p>
      </xdr:txBody>
    </xdr:sp>
    <xdr:clientData/>
  </xdr:twoCellAnchor>
  <xdr:twoCellAnchor>
    <xdr:from>
      <xdr:col>11</xdr:col>
      <xdr:colOff>219075</xdr:colOff>
      <xdr:row>85</xdr:row>
      <xdr:rowOff>114300</xdr:rowOff>
    </xdr:from>
    <xdr:to>
      <xdr:col>12</xdr:col>
      <xdr:colOff>657225</xdr:colOff>
      <xdr:row>90</xdr:row>
      <xdr:rowOff>76200</xdr:rowOff>
    </xdr:to>
    <xdr:sp macro="" textlink="">
      <xdr:nvSpPr>
        <xdr:cNvPr id="1063" name="Obdélník 1062">
          <a:extLst>
            <a:ext uri="{FF2B5EF4-FFF2-40B4-BE49-F238E27FC236}">
              <a16:creationId xmlns:a16="http://schemas.microsoft.com/office/drawing/2014/main" id="{984B83B6-2F0F-BA06-B8EC-D2FC02350B53}"/>
            </a:ext>
          </a:extLst>
        </xdr:cNvPr>
        <xdr:cNvSpPr/>
      </xdr:nvSpPr>
      <xdr:spPr>
        <a:xfrm>
          <a:off x="9925050" y="19164300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Stykač Schneider iCT - A9C20842</a:t>
          </a:r>
        </a:p>
      </xdr:txBody>
    </xdr:sp>
    <xdr:clientData/>
  </xdr:twoCellAnchor>
  <xdr:twoCellAnchor>
    <xdr:from>
      <xdr:col>15</xdr:col>
      <xdr:colOff>285750</xdr:colOff>
      <xdr:row>89</xdr:row>
      <xdr:rowOff>104775</xdr:rowOff>
    </xdr:from>
    <xdr:to>
      <xdr:col>16</xdr:col>
      <xdr:colOff>657225</xdr:colOff>
      <xdr:row>89</xdr:row>
      <xdr:rowOff>114300</xdr:rowOff>
    </xdr:to>
    <xdr:cxnSp macro="">
      <xdr:nvCxnSpPr>
        <xdr:cNvPr id="1087" name="Přímá spojnice 1086">
          <a:extLst>
            <a:ext uri="{FF2B5EF4-FFF2-40B4-BE49-F238E27FC236}">
              <a16:creationId xmlns:a16="http://schemas.microsoft.com/office/drawing/2014/main" id="{2931E943-17B2-12DF-9B66-7C4DBBE81A2F}"/>
            </a:ext>
          </a:extLst>
        </xdr:cNvPr>
        <xdr:cNvCxnSpPr/>
      </xdr:nvCxnSpPr>
      <xdr:spPr>
        <a:xfrm flipV="1">
          <a:off x="12687300" y="19916775"/>
          <a:ext cx="106680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247650</xdr:colOff>
      <xdr:row>86</xdr:row>
      <xdr:rowOff>104775</xdr:rowOff>
    </xdr:from>
    <xdr:to>
      <xdr:col>17</xdr:col>
      <xdr:colOff>209550</xdr:colOff>
      <xdr:row>86</xdr:row>
      <xdr:rowOff>104775</xdr:rowOff>
    </xdr:to>
    <xdr:cxnSp macro="">
      <xdr:nvCxnSpPr>
        <xdr:cNvPr id="1089" name="Přímá spojnice 1088">
          <a:extLst>
            <a:ext uri="{FF2B5EF4-FFF2-40B4-BE49-F238E27FC236}">
              <a16:creationId xmlns:a16="http://schemas.microsoft.com/office/drawing/2014/main" id="{A47CC7B3-BB54-2DD6-51D1-0390DD3EAD9D}"/>
            </a:ext>
          </a:extLst>
        </xdr:cNvPr>
        <xdr:cNvCxnSpPr/>
      </xdr:nvCxnSpPr>
      <xdr:spPr>
        <a:xfrm>
          <a:off x="12649200" y="19345275"/>
          <a:ext cx="135255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142875</xdr:colOff>
      <xdr:row>99</xdr:row>
      <xdr:rowOff>28575</xdr:rowOff>
    </xdr:from>
    <xdr:to>
      <xdr:col>3</xdr:col>
      <xdr:colOff>152400</xdr:colOff>
      <xdr:row>103</xdr:row>
      <xdr:rowOff>95250</xdr:rowOff>
    </xdr:to>
    <xdr:cxnSp macro="">
      <xdr:nvCxnSpPr>
        <xdr:cNvPr id="1093" name="Spojnice: pravoúhlá 1092">
          <a:extLst>
            <a:ext uri="{FF2B5EF4-FFF2-40B4-BE49-F238E27FC236}">
              <a16:creationId xmlns:a16="http://schemas.microsoft.com/office/drawing/2014/main" id="{7A1CA6B0-EBE1-A0F1-420F-CC79C235814C}"/>
            </a:ext>
          </a:extLst>
        </xdr:cNvPr>
        <xdr:cNvCxnSpPr/>
      </xdr:nvCxnSpPr>
      <xdr:spPr>
        <a:xfrm flipH="1">
          <a:off x="3571875" y="21745575"/>
          <a:ext cx="9525" cy="828675"/>
        </a:xfrm>
        <a:prstGeom prst="straightConnector1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98</xdr:row>
      <xdr:rowOff>57150</xdr:rowOff>
    </xdr:from>
    <xdr:to>
      <xdr:col>3</xdr:col>
      <xdr:colOff>581025</xdr:colOff>
      <xdr:row>102</xdr:row>
      <xdr:rowOff>123825</xdr:rowOff>
    </xdr:to>
    <xdr:cxnSp macro="">
      <xdr:nvCxnSpPr>
        <xdr:cNvPr id="1096" name="Přímá spojnice 1095">
          <a:extLst>
            <a:ext uri="{FF2B5EF4-FFF2-40B4-BE49-F238E27FC236}">
              <a16:creationId xmlns:a16="http://schemas.microsoft.com/office/drawing/2014/main" id="{A8825AAA-DC9A-1943-BFCC-9F821A43EB94}"/>
            </a:ext>
          </a:extLst>
        </xdr:cNvPr>
        <xdr:cNvCxnSpPr/>
      </xdr:nvCxnSpPr>
      <xdr:spPr>
        <a:xfrm flipH="1">
          <a:off x="4000500" y="21583650"/>
          <a:ext cx="9525" cy="82867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102</xdr:row>
      <xdr:rowOff>95250</xdr:rowOff>
    </xdr:from>
    <xdr:to>
      <xdr:col>16</xdr:col>
      <xdr:colOff>666750</xdr:colOff>
      <xdr:row>102</xdr:row>
      <xdr:rowOff>142875</xdr:rowOff>
    </xdr:to>
    <xdr:cxnSp macro="">
      <xdr:nvCxnSpPr>
        <xdr:cNvPr id="1098" name="Přímá spojnice 1097">
          <a:extLst>
            <a:ext uri="{FF2B5EF4-FFF2-40B4-BE49-F238E27FC236}">
              <a16:creationId xmlns:a16="http://schemas.microsoft.com/office/drawing/2014/main" id="{A381E3B3-2AA3-A1C0-C3DA-5052B7574DE4}"/>
            </a:ext>
          </a:extLst>
        </xdr:cNvPr>
        <xdr:cNvCxnSpPr/>
      </xdr:nvCxnSpPr>
      <xdr:spPr>
        <a:xfrm flipV="1">
          <a:off x="3990975" y="22383750"/>
          <a:ext cx="9772650" cy="476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103</xdr:row>
      <xdr:rowOff>47625</xdr:rowOff>
    </xdr:from>
    <xdr:to>
      <xdr:col>17</xdr:col>
      <xdr:colOff>190500</xdr:colOff>
      <xdr:row>103</xdr:row>
      <xdr:rowOff>95250</xdr:rowOff>
    </xdr:to>
    <xdr:cxnSp macro="">
      <xdr:nvCxnSpPr>
        <xdr:cNvPr id="1100" name="Přímá spojnice 1099">
          <a:extLst>
            <a:ext uri="{FF2B5EF4-FFF2-40B4-BE49-F238E27FC236}">
              <a16:creationId xmlns:a16="http://schemas.microsoft.com/office/drawing/2014/main" id="{45BD2333-B1DD-47CA-7B58-2D41B1C6D6B0}"/>
            </a:ext>
          </a:extLst>
        </xdr:cNvPr>
        <xdr:cNvCxnSpPr/>
      </xdr:nvCxnSpPr>
      <xdr:spPr>
        <a:xfrm flipV="1">
          <a:off x="3581400" y="22526625"/>
          <a:ext cx="10401300" cy="476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190500</xdr:colOff>
      <xdr:row>86</xdr:row>
      <xdr:rowOff>123825</xdr:rowOff>
    </xdr:from>
    <xdr:to>
      <xdr:col>17</xdr:col>
      <xdr:colOff>190500</xdr:colOff>
      <xdr:row>103</xdr:row>
      <xdr:rowOff>57150</xdr:rowOff>
    </xdr:to>
    <xdr:cxnSp macro="">
      <xdr:nvCxnSpPr>
        <xdr:cNvPr id="1102" name="Přímá spojnice 1101">
          <a:extLst>
            <a:ext uri="{FF2B5EF4-FFF2-40B4-BE49-F238E27FC236}">
              <a16:creationId xmlns:a16="http://schemas.microsoft.com/office/drawing/2014/main" id="{F0FD9EF8-60D7-CD34-7F2E-39CC55323812}"/>
            </a:ext>
          </a:extLst>
        </xdr:cNvPr>
        <xdr:cNvCxnSpPr/>
      </xdr:nvCxnSpPr>
      <xdr:spPr>
        <a:xfrm>
          <a:off x="13982700" y="19364325"/>
          <a:ext cx="0" cy="317182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647700</xdr:colOff>
      <xdr:row>89</xdr:row>
      <xdr:rowOff>104775</xdr:rowOff>
    </xdr:from>
    <xdr:to>
      <xdr:col>16</xdr:col>
      <xdr:colOff>657225</xdr:colOff>
      <xdr:row>102</xdr:row>
      <xdr:rowOff>104775</xdr:rowOff>
    </xdr:to>
    <xdr:cxnSp macro="">
      <xdr:nvCxnSpPr>
        <xdr:cNvPr id="1104" name="Přímá spojnice 1103">
          <a:extLst>
            <a:ext uri="{FF2B5EF4-FFF2-40B4-BE49-F238E27FC236}">
              <a16:creationId xmlns:a16="http://schemas.microsoft.com/office/drawing/2014/main" id="{1F71481B-3D27-95CD-D48E-6674868609C5}"/>
            </a:ext>
          </a:extLst>
        </xdr:cNvPr>
        <xdr:cNvCxnSpPr/>
      </xdr:nvCxnSpPr>
      <xdr:spPr>
        <a:xfrm flipH="1">
          <a:off x="13744575" y="19916775"/>
          <a:ext cx="9525" cy="247650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409574</xdr:colOff>
      <xdr:row>85</xdr:row>
      <xdr:rowOff>142875</xdr:rowOff>
    </xdr:from>
    <xdr:to>
      <xdr:col>15</xdr:col>
      <xdr:colOff>419100</xdr:colOff>
      <xdr:row>90</xdr:row>
      <xdr:rowOff>104775</xdr:rowOff>
    </xdr:to>
    <xdr:sp macro="" textlink="">
      <xdr:nvSpPr>
        <xdr:cNvPr id="1064" name="Obdélník 1063">
          <a:extLst>
            <a:ext uri="{FF2B5EF4-FFF2-40B4-BE49-F238E27FC236}">
              <a16:creationId xmlns:a16="http://schemas.microsoft.com/office/drawing/2014/main" id="{A726A34F-20C8-413C-90B3-B67B2B1E8C1D}"/>
            </a:ext>
          </a:extLst>
        </xdr:cNvPr>
        <xdr:cNvSpPr/>
      </xdr:nvSpPr>
      <xdr:spPr>
        <a:xfrm>
          <a:off x="11706224" y="19954875"/>
          <a:ext cx="1428751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Pojistkový odpínač OEZ OPVP22-1 22x58 + Pojistka válcová OEZ PV22 20A gG</a:t>
          </a:r>
        </a:p>
      </xdr:txBody>
    </xdr:sp>
    <xdr:clientData/>
  </xdr:twoCellAnchor>
  <xdr:twoCellAnchor>
    <xdr:from>
      <xdr:col>16</xdr:col>
      <xdr:colOff>190500</xdr:colOff>
      <xdr:row>93</xdr:row>
      <xdr:rowOff>133350</xdr:rowOff>
    </xdr:from>
    <xdr:to>
      <xdr:col>16</xdr:col>
      <xdr:colOff>666750</xdr:colOff>
      <xdr:row>93</xdr:row>
      <xdr:rowOff>133350</xdr:rowOff>
    </xdr:to>
    <xdr:cxnSp macro="">
      <xdr:nvCxnSpPr>
        <xdr:cNvPr id="1119" name="Přímá spojnice se šipkou 1118">
          <a:extLst>
            <a:ext uri="{FF2B5EF4-FFF2-40B4-BE49-F238E27FC236}">
              <a16:creationId xmlns:a16="http://schemas.microsoft.com/office/drawing/2014/main" id="{83F5ED13-D3A8-0E49-EAAA-5FFC3F6D0E6D}"/>
            </a:ext>
          </a:extLst>
        </xdr:cNvPr>
        <xdr:cNvCxnSpPr/>
      </xdr:nvCxnSpPr>
      <xdr:spPr>
        <a:xfrm>
          <a:off x="13287375" y="20707350"/>
          <a:ext cx="47625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93</xdr:row>
      <xdr:rowOff>104775</xdr:rowOff>
    </xdr:from>
    <xdr:to>
      <xdr:col>9</xdr:col>
      <xdr:colOff>0</xdr:colOff>
      <xdr:row>93</xdr:row>
      <xdr:rowOff>104775</xdr:rowOff>
    </xdr:to>
    <xdr:cxnSp macro="">
      <xdr:nvCxnSpPr>
        <xdr:cNvPr id="1122" name="Přímá spojnice se šipkou 1121">
          <a:extLst>
            <a:ext uri="{FF2B5EF4-FFF2-40B4-BE49-F238E27FC236}">
              <a16:creationId xmlns:a16="http://schemas.microsoft.com/office/drawing/2014/main" id="{46EF8267-AB7F-4DAC-A37E-80F01628C88D}"/>
            </a:ext>
          </a:extLst>
        </xdr:cNvPr>
        <xdr:cNvCxnSpPr/>
      </xdr:nvCxnSpPr>
      <xdr:spPr>
        <a:xfrm>
          <a:off x="7953375" y="20678775"/>
          <a:ext cx="2952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85</xdr:row>
      <xdr:rowOff>95250</xdr:rowOff>
    </xdr:from>
    <xdr:to>
      <xdr:col>3</xdr:col>
      <xdr:colOff>209550</xdr:colOff>
      <xdr:row>87</xdr:row>
      <xdr:rowOff>47625</xdr:rowOff>
    </xdr:to>
    <xdr:cxnSp macro="">
      <xdr:nvCxnSpPr>
        <xdr:cNvPr id="1127" name="Přímá spojnice se šipkou 1126">
          <a:extLst>
            <a:ext uri="{FF2B5EF4-FFF2-40B4-BE49-F238E27FC236}">
              <a16:creationId xmlns:a16="http://schemas.microsoft.com/office/drawing/2014/main" id="{AF402CE5-EE94-4EE7-AF09-3B1F588D30D3}"/>
            </a:ext>
          </a:extLst>
        </xdr:cNvPr>
        <xdr:cNvCxnSpPr/>
      </xdr:nvCxnSpPr>
      <xdr:spPr>
        <a:xfrm>
          <a:off x="3638550" y="19145250"/>
          <a:ext cx="0" cy="333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457200</xdr:colOff>
      <xdr:row>93</xdr:row>
      <xdr:rowOff>114300</xdr:rowOff>
    </xdr:from>
    <xdr:to>
      <xdr:col>11</xdr:col>
      <xdr:colOff>19050</xdr:colOff>
      <xdr:row>93</xdr:row>
      <xdr:rowOff>114300</xdr:rowOff>
    </xdr:to>
    <xdr:cxnSp macro="">
      <xdr:nvCxnSpPr>
        <xdr:cNvPr id="1129" name="Přímá spojnice se šipkou 1128">
          <a:extLst>
            <a:ext uri="{FF2B5EF4-FFF2-40B4-BE49-F238E27FC236}">
              <a16:creationId xmlns:a16="http://schemas.microsoft.com/office/drawing/2014/main" id="{AF9D2ECC-5F7A-4468-A84A-F3C6E217F757}"/>
            </a:ext>
          </a:extLst>
        </xdr:cNvPr>
        <xdr:cNvCxnSpPr/>
      </xdr:nvCxnSpPr>
      <xdr:spPr>
        <a:xfrm flipH="1">
          <a:off x="8705850" y="20688300"/>
          <a:ext cx="10191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85</xdr:row>
      <xdr:rowOff>57150</xdr:rowOff>
    </xdr:from>
    <xdr:to>
      <xdr:col>8</xdr:col>
      <xdr:colOff>257175</xdr:colOff>
      <xdr:row>87</xdr:row>
      <xdr:rowOff>9525</xdr:rowOff>
    </xdr:to>
    <xdr:cxnSp macro="">
      <xdr:nvCxnSpPr>
        <xdr:cNvPr id="1132" name="Přímá spojnice se šipkou 1131">
          <a:extLst>
            <a:ext uri="{FF2B5EF4-FFF2-40B4-BE49-F238E27FC236}">
              <a16:creationId xmlns:a16="http://schemas.microsoft.com/office/drawing/2014/main" id="{91505255-6869-4803-A040-A366CCBBE20A}"/>
            </a:ext>
          </a:extLst>
        </xdr:cNvPr>
        <xdr:cNvCxnSpPr/>
      </xdr:nvCxnSpPr>
      <xdr:spPr>
        <a:xfrm>
          <a:off x="7896225" y="19107150"/>
          <a:ext cx="0" cy="333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95</xdr:row>
      <xdr:rowOff>38100</xdr:rowOff>
    </xdr:from>
    <xdr:to>
      <xdr:col>4</xdr:col>
      <xdr:colOff>200025</xdr:colOff>
      <xdr:row>96</xdr:row>
      <xdr:rowOff>180975</xdr:rowOff>
    </xdr:to>
    <xdr:cxnSp macro="">
      <xdr:nvCxnSpPr>
        <xdr:cNvPr id="1134" name="Přímá spojnice se šipkou 1133">
          <a:extLst>
            <a:ext uri="{FF2B5EF4-FFF2-40B4-BE49-F238E27FC236}">
              <a16:creationId xmlns:a16="http://schemas.microsoft.com/office/drawing/2014/main" id="{DDB25E6F-33EE-4C4F-9F0D-2B452C0C1471}"/>
            </a:ext>
          </a:extLst>
        </xdr:cNvPr>
        <xdr:cNvCxnSpPr/>
      </xdr:nvCxnSpPr>
      <xdr:spPr>
        <a:xfrm>
          <a:off x="4267200" y="20993100"/>
          <a:ext cx="0" cy="333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</xdr:colOff>
      <xdr:row>85</xdr:row>
      <xdr:rowOff>47625</xdr:rowOff>
    </xdr:from>
    <xdr:to>
      <xdr:col>11</xdr:col>
      <xdr:colOff>76200</xdr:colOff>
      <xdr:row>87</xdr:row>
      <xdr:rowOff>0</xdr:rowOff>
    </xdr:to>
    <xdr:cxnSp macro="">
      <xdr:nvCxnSpPr>
        <xdr:cNvPr id="1137" name="Přímá spojnice se šipkou 1136">
          <a:extLst>
            <a:ext uri="{FF2B5EF4-FFF2-40B4-BE49-F238E27FC236}">
              <a16:creationId xmlns:a16="http://schemas.microsoft.com/office/drawing/2014/main" id="{BBF2A3F6-5384-4A7D-ACD7-A61D0F5623C5}"/>
            </a:ext>
          </a:extLst>
        </xdr:cNvPr>
        <xdr:cNvCxnSpPr/>
      </xdr:nvCxnSpPr>
      <xdr:spPr>
        <a:xfrm>
          <a:off x="9782175" y="19097625"/>
          <a:ext cx="0" cy="333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97</xdr:row>
      <xdr:rowOff>9525</xdr:rowOff>
    </xdr:from>
    <xdr:to>
      <xdr:col>3</xdr:col>
      <xdr:colOff>238125</xdr:colOff>
      <xdr:row>97</xdr:row>
      <xdr:rowOff>9525</xdr:rowOff>
    </xdr:to>
    <xdr:cxnSp macro="">
      <xdr:nvCxnSpPr>
        <xdr:cNvPr id="1141" name="Přímá spojnice 1140">
          <a:extLst>
            <a:ext uri="{FF2B5EF4-FFF2-40B4-BE49-F238E27FC236}">
              <a16:creationId xmlns:a16="http://schemas.microsoft.com/office/drawing/2014/main" id="{DF9980DD-80D6-4F7C-ABB6-550BBBD52B0D}"/>
            </a:ext>
          </a:extLst>
        </xdr:cNvPr>
        <xdr:cNvCxnSpPr/>
      </xdr:nvCxnSpPr>
      <xdr:spPr>
        <a:xfrm>
          <a:off x="3076575" y="21345525"/>
          <a:ext cx="59055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99</xdr:row>
      <xdr:rowOff>171450</xdr:rowOff>
    </xdr:from>
    <xdr:to>
      <xdr:col>3</xdr:col>
      <xdr:colOff>361950</xdr:colOff>
      <xdr:row>99</xdr:row>
      <xdr:rowOff>180975</xdr:rowOff>
    </xdr:to>
    <xdr:cxnSp macro="">
      <xdr:nvCxnSpPr>
        <xdr:cNvPr id="1142" name="Přímá spojnice 1141">
          <a:extLst>
            <a:ext uri="{FF2B5EF4-FFF2-40B4-BE49-F238E27FC236}">
              <a16:creationId xmlns:a16="http://schemas.microsoft.com/office/drawing/2014/main" id="{E658E7B7-C18C-4110-A460-42334B61A3E1}"/>
            </a:ext>
          </a:extLst>
        </xdr:cNvPr>
        <xdr:cNvCxnSpPr/>
      </xdr:nvCxnSpPr>
      <xdr:spPr>
        <a:xfrm flipV="1">
          <a:off x="2971800" y="21888450"/>
          <a:ext cx="81915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2390775</xdr:colOff>
      <xdr:row>96</xdr:row>
      <xdr:rowOff>28575</xdr:rowOff>
    </xdr:from>
    <xdr:to>
      <xdr:col>2</xdr:col>
      <xdr:colOff>247650</xdr:colOff>
      <xdr:row>100</xdr:row>
      <xdr:rowOff>180975</xdr:rowOff>
    </xdr:to>
    <xdr:sp macro="" textlink="">
      <xdr:nvSpPr>
        <xdr:cNvPr id="1140" name="Obdélník 1139">
          <a:extLst>
            <a:ext uri="{FF2B5EF4-FFF2-40B4-BE49-F238E27FC236}">
              <a16:creationId xmlns:a16="http://schemas.microsoft.com/office/drawing/2014/main" id="{D3E9D27F-0A00-B0F7-6BF9-F949D05251BF}"/>
            </a:ext>
          </a:extLst>
        </xdr:cNvPr>
        <xdr:cNvSpPr/>
      </xdr:nvSpPr>
      <xdr:spPr>
        <a:xfrm>
          <a:off x="2390775" y="21174075"/>
          <a:ext cx="914400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Venkovní</a:t>
          </a:r>
          <a:r>
            <a:rPr lang="cs-CZ" sz="1100" baseline="0"/>
            <a:t> r</a:t>
          </a:r>
          <a:r>
            <a:rPr lang="cs-CZ" sz="1100"/>
            <a:t>ozvaděč na domu</a:t>
          </a:r>
        </a:p>
      </xdr:txBody>
    </xdr:sp>
    <xdr:clientData/>
  </xdr:twoCellAnchor>
  <xdr:twoCellAnchor>
    <xdr:from>
      <xdr:col>3</xdr:col>
      <xdr:colOff>47624</xdr:colOff>
      <xdr:row>96</xdr:row>
      <xdr:rowOff>38100</xdr:rowOff>
    </xdr:from>
    <xdr:to>
      <xdr:col>4</xdr:col>
      <xdr:colOff>104774</xdr:colOff>
      <xdr:row>101</xdr:row>
      <xdr:rowOff>0</xdr:rowOff>
    </xdr:to>
    <xdr:sp macro="" textlink="">
      <xdr:nvSpPr>
        <xdr:cNvPr id="21" name="Obdélník 20">
          <a:extLst>
            <a:ext uri="{FF2B5EF4-FFF2-40B4-BE49-F238E27FC236}">
              <a16:creationId xmlns:a16="http://schemas.microsoft.com/office/drawing/2014/main" id="{15807380-12CB-5E47-39B0-01523ACF9BE3}"/>
            </a:ext>
          </a:extLst>
        </xdr:cNvPr>
        <xdr:cNvSpPr/>
      </xdr:nvSpPr>
      <xdr:spPr>
        <a:xfrm>
          <a:off x="3476624" y="21183600"/>
          <a:ext cx="695325" cy="914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/>
            <a:t>Domovní rozvaděč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op.kavoj.cz/vpu-pv-i-ii-3-600-e/" TargetMode="External"/><Relationship Id="rId3" Type="http://schemas.openxmlformats.org/officeDocument/2006/relationships/hyperlink" Target="https://www.mivvyenergy.cz/cs/bms-a-balancery/bms-pro-clanky-lifepo4/bms-8s-20s-lifepo4-200a-36v-smart-bluetooth.html" TargetMode="External"/><Relationship Id="rId7" Type="http://schemas.openxmlformats.org/officeDocument/2006/relationships/hyperlink" Target="https://www.solarpower24.it/prodotto/voltronic-axpert-mks-iv-twin-6-0kw-48-volt-6000-48-inverter-solare-isola-off-grid/" TargetMode="External"/><Relationship Id="rId2" Type="http://schemas.openxmlformats.org/officeDocument/2006/relationships/hyperlink" Target="https://www.mivvyenergy.cz/cs/bms-a-balancery/bms-s-aktivnim-balancerem-smart-8s-20s-200a-32v-jikong.html" TargetMode="External"/><Relationship Id="rId1" Type="http://schemas.openxmlformats.org/officeDocument/2006/relationships/hyperlink" Target="https://eu.nkon.nl/rechargeable/lifepo4/prismatisch/rept-cb75-314ah-lifepo4-3-2v-grade-a.html" TargetMode="External"/><Relationship Id="rId6" Type="http://schemas.openxmlformats.org/officeDocument/2006/relationships/hyperlink" Target="https://tienda-solar.es/en/inverters/1862-solar-inverter-charger-axpert-mks-iii-5000-48v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tienda-solar.es/en/inverters/904-solar-inverter-charger-axpert-vm-iii-5000-48v" TargetMode="External"/><Relationship Id="rId10" Type="http://schemas.openxmlformats.org/officeDocument/2006/relationships/hyperlink" Target="https://www.nkon.nl/en/envision-ess-4lh3l7-280ah-lifepo4-3-2v-a-grade.html" TargetMode="External"/><Relationship Id="rId4" Type="http://schemas.openxmlformats.org/officeDocument/2006/relationships/hyperlink" Target="https://tienda-solar.es/en/inverters/1252-solar-inverter-axpert-king-ll-5000-48v" TargetMode="External"/><Relationship Id="rId9" Type="http://schemas.openxmlformats.org/officeDocument/2006/relationships/hyperlink" Target="https://www.elima.cz/c/305/jist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264AD-F31C-493B-84D3-DF980066DA54}">
  <dimension ref="A1:T95"/>
  <sheetViews>
    <sheetView tabSelected="1" workbookViewId="0">
      <pane ySplit="1" topLeftCell="A2" activePane="bottomLeft" state="frozen"/>
      <selection pane="bottomLeft" activeCell="H22" sqref="H22"/>
    </sheetView>
  </sheetViews>
  <sheetFormatPr defaultRowHeight="15" x14ac:dyDescent="0.25"/>
  <cols>
    <col min="1" max="1" width="42.140625" customWidth="1"/>
    <col min="3" max="3" width="5.5703125" customWidth="1"/>
    <col min="4" max="4" width="17.85546875" customWidth="1"/>
    <col min="5" max="5" width="13.85546875" bestFit="1" customWidth="1"/>
    <col min="6" max="6" width="14.85546875" bestFit="1" customWidth="1"/>
    <col min="7" max="7" width="12.85546875" bestFit="1" customWidth="1"/>
    <col min="8" max="8" width="12" bestFit="1" customWidth="1"/>
    <col min="9" max="9" width="9.140625" customWidth="1"/>
    <col min="10" max="10" width="11.42578125" customWidth="1"/>
    <col min="11" max="11" width="12.42578125" bestFit="1" customWidth="1"/>
    <col min="12" max="12" width="7.140625" bestFit="1" customWidth="1"/>
    <col min="13" max="13" width="12" customWidth="1"/>
    <col min="14" max="14" width="10.85546875" bestFit="1" customWidth="1"/>
    <col min="15" max="15" width="10.42578125" customWidth="1"/>
    <col min="16" max="16" width="10.42578125" bestFit="1" customWidth="1"/>
    <col min="17" max="17" width="10.42578125" customWidth="1"/>
    <col min="18" max="18" width="13.7109375" bestFit="1" customWidth="1"/>
    <col min="19" max="19" width="18.85546875" bestFit="1" customWidth="1"/>
  </cols>
  <sheetData>
    <row r="1" spans="1:20" s="2" customFormat="1" ht="75" x14ac:dyDescent="0.25">
      <c r="A1" s="2" t="s">
        <v>6</v>
      </c>
      <c r="B1" s="9" t="s">
        <v>1</v>
      </c>
      <c r="C1" s="9"/>
      <c r="D1" s="2" t="s">
        <v>11</v>
      </c>
      <c r="E1" s="2" t="s">
        <v>14</v>
      </c>
      <c r="F1" s="2" t="s">
        <v>13</v>
      </c>
      <c r="G1" s="2" t="s">
        <v>4</v>
      </c>
      <c r="H1" s="2" t="s">
        <v>5</v>
      </c>
      <c r="I1" s="2" t="s">
        <v>2</v>
      </c>
      <c r="J1" s="2" t="s">
        <v>9</v>
      </c>
      <c r="L1" s="2" t="s">
        <v>3</v>
      </c>
      <c r="M1" s="2" t="s">
        <v>19</v>
      </c>
      <c r="N1" s="2" t="s">
        <v>92</v>
      </c>
      <c r="O1" s="2" t="s">
        <v>93</v>
      </c>
      <c r="P1" s="2" t="s">
        <v>90</v>
      </c>
      <c r="Q1" s="2" t="s">
        <v>10</v>
      </c>
      <c r="R1" s="2" t="s">
        <v>118</v>
      </c>
      <c r="S1" s="2" t="s">
        <v>15</v>
      </c>
      <c r="T1" s="2" t="s">
        <v>16</v>
      </c>
    </row>
    <row r="2" spans="1:20" x14ac:dyDescent="0.25">
      <c r="A2" t="s">
        <v>0</v>
      </c>
      <c r="B2">
        <v>1670</v>
      </c>
      <c r="C2">
        <v>992</v>
      </c>
      <c r="D2">
        <v>305</v>
      </c>
      <c r="E2">
        <v>32.700000000000003</v>
      </c>
      <c r="F2">
        <v>40</v>
      </c>
      <c r="G2">
        <v>9.33</v>
      </c>
      <c r="H2">
        <v>9.68</v>
      </c>
      <c r="I2">
        <v>18.399999999999999</v>
      </c>
      <c r="J2" s="1">
        <f t="shared" ref="J2:J19" si="0">D2/((B2*C2)/1000000)</f>
        <v>184.10759126907476</v>
      </c>
      <c r="L2">
        <f t="shared" ref="L2:L19" si="1">CEILING(Q2,1)</f>
        <v>7</v>
      </c>
      <c r="M2">
        <f>L2*D2</f>
        <v>2135</v>
      </c>
      <c r="N2">
        <f>L2*F2</f>
        <v>280</v>
      </c>
      <c r="O2" s="1">
        <f>(N2*14%)+N2</f>
        <v>319.2</v>
      </c>
      <c r="P2" s="5">
        <v>2000</v>
      </c>
      <c r="Q2" s="1">
        <f>P2/D2</f>
        <v>6.557377049180328</v>
      </c>
      <c r="R2">
        <f t="shared" ref="R2:R19" si="2">L2*B2/1000</f>
        <v>11.69</v>
      </c>
      <c r="S2" s="3"/>
      <c r="T2">
        <f t="shared" ref="T2:T19" si="3">L2*S2</f>
        <v>0</v>
      </c>
    </row>
    <row r="3" spans="1:20" x14ac:dyDescent="0.25">
      <c r="A3" t="s">
        <v>7</v>
      </c>
      <c r="B3">
        <v>1039</v>
      </c>
      <c r="C3">
        <v>1756</v>
      </c>
      <c r="D3">
        <v>360</v>
      </c>
      <c r="E3">
        <v>33.9</v>
      </c>
      <c r="F3">
        <v>40.5</v>
      </c>
      <c r="G3">
        <v>10.62</v>
      </c>
      <c r="H3">
        <v>11.35</v>
      </c>
      <c r="I3">
        <v>19.7</v>
      </c>
      <c r="J3" s="1">
        <f t="shared" si="0"/>
        <v>197.31606306221374</v>
      </c>
      <c r="L3">
        <f t="shared" si="1"/>
        <v>6</v>
      </c>
      <c r="M3">
        <f>L3*D3</f>
        <v>2160</v>
      </c>
      <c r="N3">
        <f>L3*F3</f>
        <v>243</v>
      </c>
      <c r="O3" s="1">
        <f t="shared" ref="O3:O19" si="4">(N3*14%)+N3</f>
        <v>277.02</v>
      </c>
      <c r="P3" s="5">
        <f>P2</f>
        <v>2000</v>
      </c>
      <c r="Q3" s="1">
        <f>P2/D3</f>
        <v>5.5555555555555554</v>
      </c>
      <c r="R3">
        <f t="shared" si="2"/>
        <v>6.234</v>
      </c>
      <c r="S3" s="3"/>
      <c r="T3">
        <f t="shared" si="3"/>
        <v>0</v>
      </c>
    </row>
    <row r="4" spans="1:20" x14ac:dyDescent="0.25">
      <c r="A4" t="s">
        <v>8</v>
      </c>
      <c r="B4">
        <v>1134</v>
      </c>
      <c r="C4">
        <v>1724</v>
      </c>
      <c r="D4">
        <v>400</v>
      </c>
      <c r="E4">
        <v>31.18</v>
      </c>
      <c r="F4">
        <v>37.04</v>
      </c>
      <c r="G4">
        <v>12.83</v>
      </c>
      <c r="H4">
        <v>13.73</v>
      </c>
      <c r="I4">
        <v>20.5</v>
      </c>
      <c r="J4" s="1">
        <f t="shared" si="0"/>
        <v>204.60190607135695</v>
      </c>
      <c r="L4">
        <f t="shared" si="1"/>
        <v>5</v>
      </c>
      <c r="M4">
        <f>L4*D4</f>
        <v>2000</v>
      </c>
      <c r="N4">
        <f>L4*F4</f>
        <v>185.2</v>
      </c>
      <c r="O4" s="1">
        <f t="shared" si="4"/>
        <v>211.12799999999999</v>
      </c>
      <c r="P4" s="5">
        <f>P2</f>
        <v>2000</v>
      </c>
      <c r="Q4" s="1">
        <f>P2/D4</f>
        <v>5</v>
      </c>
      <c r="R4">
        <f t="shared" si="2"/>
        <v>5.67</v>
      </c>
      <c r="S4" s="3">
        <v>3578</v>
      </c>
      <c r="T4">
        <f t="shared" si="3"/>
        <v>17890</v>
      </c>
    </row>
    <row r="5" spans="1:20" x14ac:dyDescent="0.25">
      <c r="A5" t="s">
        <v>12</v>
      </c>
      <c r="B5">
        <v>1134</v>
      </c>
      <c r="C5">
        <v>1954</v>
      </c>
      <c r="D5">
        <v>500</v>
      </c>
      <c r="E5">
        <v>37.9</v>
      </c>
      <c r="F5">
        <v>45.02</v>
      </c>
      <c r="G5">
        <v>13.02</v>
      </c>
      <c r="H5">
        <v>14.05</v>
      </c>
      <c r="I5">
        <v>22.6</v>
      </c>
      <c r="J5" s="1">
        <f t="shared" si="0"/>
        <v>225.64846856897353</v>
      </c>
      <c r="L5">
        <f t="shared" si="1"/>
        <v>4</v>
      </c>
      <c r="M5">
        <f t="shared" ref="M5:M6" si="5">L5*D5</f>
        <v>2000</v>
      </c>
      <c r="N5">
        <f t="shared" ref="N5:N6" si="6">L5*F5</f>
        <v>180.08</v>
      </c>
      <c r="O5" s="1">
        <f t="shared" si="4"/>
        <v>205.2912</v>
      </c>
      <c r="P5" s="5">
        <f>P2</f>
        <v>2000</v>
      </c>
      <c r="Q5" s="1">
        <f>P2/D5</f>
        <v>4</v>
      </c>
      <c r="R5">
        <f t="shared" si="2"/>
        <v>4.5359999999999996</v>
      </c>
      <c r="S5" s="3">
        <v>3318</v>
      </c>
      <c r="T5">
        <f t="shared" si="3"/>
        <v>13272</v>
      </c>
    </row>
    <row r="6" spans="1:20" x14ac:dyDescent="0.25">
      <c r="A6" t="s">
        <v>17</v>
      </c>
      <c r="B6">
        <v>1134</v>
      </c>
      <c r="C6">
        <v>1722</v>
      </c>
      <c r="D6">
        <v>445</v>
      </c>
      <c r="E6">
        <v>33.909999999999997</v>
      </c>
      <c r="F6">
        <v>40.090000000000003</v>
      </c>
      <c r="G6">
        <v>13.13</v>
      </c>
      <c r="H6">
        <v>13.69</v>
      </c>
      <c r="I6">
        <v>22.8</v>
      </c>
      <c r="J6" s="1">
        <f t="shared" si="0"/>
        <v>227.8839870787219</v>
      </c>
      <c r="L6">
        <f t="shared" si="1"/>
        <v>5</v>
      </c>
      <c r="M6">
        <f t="shared" si="5"/>
        <v>2225</v>
      </c>
      <c r="N6">
        <f t="shared" si="6"/>
        <v>200.45000000000002</v>
      </c>
      <c r="O6" s="1">
        <f t="shared" si="4"/>
        <v>228.51300000000003</v>
      </c>
      <c r="P6" s="5">
        <f>P2</f>
        <v>2000</v>
      </c>
      <c r="Q6" s="1">
        <f>P2/D6</f>
        <v>4.4943820224719104</v>
      </c>
      <c r="R6">
        <f t="shared" si="2"/>
        <v>5.67</v>
      </c>
      <c r="S6" s="3">
        <v>2499</v>
      </c>
      <c r="T6">
        <f t="shared" si="3"/>
        <v>12495</v>
      </c>
    </row>
    <row r="7" spans="1:20" x14ac:dyDescent="0.25">
      <c r="A7" t="s">
        <v>21</v>
      </c>
      <c r="B7">
        <v>1134</v>
      </c>
      <c r="C7">
        <v>1722</v>
      </c>
      <c r="D7">
        <v>450</v>
      </c>
      <c r="E7">
        <v>33.89</v>
      </c>
      <c r="F7">
        <v>40.25</v>
      </c>
      <c r="G7">
        <v>13.28</v>
      </c>
      <c r="H7">
        <v>13.66</v>
      </c>
      <c r="I7">
        <v>23</v>
      </c>
      <c r="J7" s="1">
        <f t="shared" si="0"/>
        <v>230.44448131556146</v>
      </c>
      <c r="L7">
        <f t="shared" si="1"/>
        <v>5</v>
      </c>
      <c r="M7">
        <f t="shared" ref="M7:M19" si="7">L7*D7</f>
        <v>2250</v>
      </c>
      <c r="N7">
        <f t="shared" ref="N7:N19" si="8">L7*F7</f>
        <v>201.25</v>
      </c>
      <c r="O7" s="1">
        <f t="shared" si="4"/>
        <v>229.42500000000001</v>
      </c>
      <c r="P7" s="5">
        <f>P2</f>
        <v>2000</v>
      </c>
      <c r="Q7" s="1">
        <f>P2/D7</f>
        <v>4.4444444444444446</v>
      </c>
      <c r="R7">
        <f t="shared" si="2"/>
        <v>5.67</v>
      </c>
      <c r="S7" s="3">
        <v>4491</v>
      </c>
      <c r="T7">
        <f t="shared" si="3"/>
        <v>22455</v>
      </c>
    </row>
    <row r="8" spans="1:20" x14ac:dyDescent="0.25">
      <c r="A8" t="s">
        <v>24</v>
      </c>
      <c r="B8">
        <v>1134</v>
      </c>
      <c r="C8">
        <v>1722</v>
      </c>
      <c r="D8">
        <v>440</v>
      </c>
      <c r="E8">
        <v>33.5</v>
      </c>
      <c r="F8">
        <v>40.49</v>
      </c>
      <c r="G8">
        <v>13.14</v>
      </c>
      <c r="H8">
        <v>13.91</v>
      </c>
      <c r="I8">
        <v>22.5</v>
      </c>
      <c r="J8" s="1">
        <f t="shared" si="0"/>
        <v>225.32349284188231</v>
      </c>
      <c r="L8">
        <f t="shared" si="1"/>
        <v>5</v>
      </c>
      <c r="M8">
        <f t="shared" si="7"/>
        <v>2200</v>
      </c>
      <c r="N8">
        <f t="shared" si="8"/>
        <v>202.45000000000002</v>
      </c>
      <c r="O8" s="1">
        <f t="shared" si="4"/>
        <v>230.79300000000001</v>
      </c>
      <c r="P8" s="5">
        <f>P2</f>
        <v>2000</v>
      </c>
      <c r="Q8" s="1">
        <f>P2/D8</f>
        <v>4.5454545454545459</v>
      </c>
      <c r="R8">
        <f t="shared" si="2"/>
        <v>5.67</v>
      </c>
      <c r="S8" s="3">
        <v>2014</v>
      </c>
      <c r="T8">
        <f t="shared" si="3"/>
        <v>10070</v>
      </c>
    </row>
    <row r="9" spans="1:20" x14ac:dyDescent="0.25">
      <c r="A9" t="s">
        <v>18</v>
      </c>
      <c r="B9">
        <v>1134</v>
      </c>
      <c r="C9">
        <v>1762</v>
      </c>
      <c r="D9">
        <v>435</v>
      </c>
      <c r="E9">
        <v>32.78</v>
      </c>
      <c r="F9">
        <v>39.36</v>
      </c>
      <c r="G9">
        <v>13.27</v>
      </c>
      <c r="H9">
        <v>13.72</v>
      </c>
      <c r="I9">
        <v>21.77</v>
      </c>
      <c r="J9" s="1">
        <f t="shared" si="0"/>
        <v>217.7059498285378</v>
      </c>
      <c r="L9">
        <f t="shared" si="1"/>
        <v>5</v>
      </c>
      <c r="M9">
        <f t="shared" si="7"/>
        <v>2175</v>
      </c>
      <c r="N9">
        <f t="shared" si="8"/>
        <v>196.8</v>
      </c>
      <c r="O9" s="1">
        <f t="shared" si="4"/>
        <v>224.352</v>
      </c>
      <c r="P9" s="5">
        <f>P2</f>
        <v>2000</v>
      </c>
      <c r="Q9" s="1">
        <f>P2/D9</f>
        <v>4.5977011494252871</v>
      </c>
      <c r="R9">
        <f t="shared" si="2"/>
        <v>5.67</v>
      </c>
      <c r="S9" s="3">
        <v>1900</v>
      </c>
      <c r="T9">
        <f t="shared" si="3"/>
        <v>9500</v>
      </c>
    </row>
    <row r="10" spans="1:20" x14ac:dyDescent="0.25">
      <c r="A10" t="s">
        <v>20</v>
      </c>
      <c r="B10">
        <v>1134</v>
      </c>
      <c r="C10">
        <v>1722</v>
      </c>
      <c r="D10">
        <v>395</v>
      </c>
      <c r="E10">
        <v>30.84</v>
      </c>
      <c r="F10">
        <v>36.979999999999997</v>
      </c>
      <c r="G10">
        <v>12.81</v>
      </c>
      <c r="H10">
        <v>13.7</v>
      </c>
      <c r="I10">
        <v>20.2</v>
      </c>
      <c r="J10" s="1">
        <f t="shared" si="0"/>
        <v>202.27904471032616</v>
      </c>
      <c r="L10">
        <f t="shared" si="1"/>
        <v>6</v>
      </c>
      <c r="M10">
        <f t="shared" si="7"/>
        <v>2370</v>
      </c>
      <c r="N10">
        <f t="shared" si="8"/>
        <v>221.88</v>
      </c>
      <c r="O10" s="1">
        <f t="shared" si="4"/>
        <v>252.94319999999999</v>
      </c>
      <c r="P10" s="5">
        <f>P2</f>
        <v>2000</v>
      </c>
      <c r="Q10" s="1">
        <f>P2/D10</f>
        <v>5.0632911392405067</v>
      </c>
      <c r="R10">
        <f t="shared" si="2"/>
        <v>6.8040000000000003</v>
      </c>
      <c r="S10" s="3">
        <v>1755</v>
      </c>
      <c r="T10">
        <f t="shared" si="3"/>
        <v>10530</v>
      </c>
    </row>
    <row r="11" spans="1:20" x14ac:dyDescent="0.25">
      <c r="A11" t="s">
        <v>22</v>
      </c>
      <c r="B11">
        <v>1134</v>
      </c>
      <c r="C11">
        <v>1722</v>
      </c>
      <c r="D11">
        <v>435</v>
      </c>
      <c r="E11">
        <v>32.200000000000003</v>
      </c>
      <c r="F11">
        <v>39.200000000000003</v>
      </c>
      <c r="G11">
        <v>13.51</v>
      </c>
      <c r="H11">
        <v>13.94</v>
      </c>
      <c r="I11">
        <v>22.3</v>
      </c>
      <c r="J11" s="1">
        <f t="shared" si="0"/>
        <v>222.76299860504275</v>
      </c>
      <c r="L11">
        <f t="shared" si="1"/>
        <v>5</v>
      </c>
      <c r="M11">
        <f t="shared" si="7"/>
        <v>2175</v>
      </c>
      <c r="N11">
        <f t="shared" si="8"/>
        <v>196</v>
      </c>
      <c r="O11" s="1">
        <f t="shared" si="4"/>
        <v>223.44</v>
      </c>
      <c r="P11" s="5">
        <f>P2</f>
        <v>2000</v>
      </c>
      <c r="Q11" s="1">
        <f>P2/D11</f>
        <v>4.5977011494252871</v>
      </c>
      <c r="R11">
        <f t="shared" si="2"/>
        <v>5.67</v>
      </c>
      <c r="S11" s="3">
        <v>2102</v>
      </c>
      <c r="T11">
        <f t="shared" si="3"/>
        <v>10510</v>
      </c>
    </row>
    <row r="12" spans="1:20" x14ac:dyDescent="0.25">
      <c r="A12" t="s">
        <v>33</v>
      </c>
      <c r="B12">
        <v>1038</v>
      </c>
      <c r="C12">
        <v>1755</v>
      </c>
      <c r="D12">
        <v>380</v>
      </c>
      <c r="E12">
        <v>34.6</v>
      </c>
      <c r="F12">
        <v>41.4</v>
      </c>
      <c r="G12">
        <v>10.98</v>
      </c>
      <c r="H12">
        <v>11.48</v>
      </c>
      <c r="I12">
        <v>20.86</v>
      </c>
      <c r="J12" s="1">
        <f t="shared" si="0"/>
        <v>208.59751110232804</v>
      </c>
      <c r="L12">
        <f t="shared" si="1"/>
        <v>6</v>
      </c>
      <c r="M12">
        <f t="shared" si="7"/>
        <v>2280</v>
      </c>
      <c r="N12">
        <f t="shared" si="8"/>
        <v>248.39999999999998</v>
      </c>
      <c r="O12" s="1">
        <f t="shared" si="4"/>
        <v>283.17599999999999</v>
      </c>
      <c r="P12" s="5">
        <f>P2</f>
        <v>2000</v>
      </c>
      <c r="Q12" s="1">
        <f>P2/D12</f>
        <v>5.2631578947368425</v>
      </c>
      <c r="R12">
        <f t="shared" si="2"/>
        <v>6.2279999999999998</v>
      </c>
      <c r="S12" s="3">
        <v>2507</v>
      </c>
      <c r="T12">
        <f t="shared" si="3"/>
        <v>15042</v>
      </c>
    </row>
    <row r="13" spans="1:20" x14ac:dyDescent="0.25">
      <c r="A13" t="s">
        <v>34</v>
      </c>
      <c r="B13">
        <v>1134</v>
      </c>
      <c r="C13">
        <v>1903</v>
      </c>
      <c r="D13">
        <v>485</v>
      </c>
      <c r="E13">
        <v>36.6</v>
      </c>
      <c r="F13">
        <v>43</v>
      </c>
      <c r="G13">
        <v>13.25</v>
      </c>
      <c r="H13">
        <v>18.079999999999998</v>
      </c>
      <c r="I13">
        <v>22.47</v>
      </c>
      <c r="J13" s="1">
        <f t="shared" si="0"/>
        <v>224.74492609367366</v>
      </c>
      <c r="L13">
        <f t="shared" si="1"/>
        <v>5</v>
      </c>
      <c r="M13">
        <f t="shared" si="7"/>
        <v>2425</v>
      </c>
      <c r="N13">
        <f t="shared" si="8"/>
        <v>215</v>
      </c>
      <c r="O13" s="1">
        <f t="shared" si="4"/>
        <v>245.1</v>
      </c>
      <c r="P13" s="5">
        <f>P2</f>
        <v>2000</v>
      </c>
      <c r="Q13" s="1">
        <f>P2/D13</f>
        <v>4.1237113402061851</v>
      </c>
      <c r="R13">
        <f t="shared" si="2"/>
        <v>5.67</v>
      </c>
      <c r="S13" s="3">
        <v>2350</v>
      </c>
      <c r="T13">
        <f t="shared" si="3"/>
        <v>11750</v>
      </c>
    </row>
    <row r="14" spans="1:20" s="3" customFormat="1" x14ac:dyDescent="0.25">
      <c r="A14" s="3" t="s">
        <v>35</v>
      </c>
      <c r="B14" s="3">
        <v>1134</v>
      </c>
      <c r="C14" s="3">
        <v>1762</v>
      </c>
      <c r="D14" s="3">
        <v>440</v>
      </c>
      <c r="E14" s="3">
        <v>44</v>
      </c>
      <c r="F14" s="3">
        <v>52.2</v>
      </c>
      <c r="G14" s="3">
        <v>10.01</v>
      </c>
      <c r="H14" s="3">
        <v>10.67</v>
      </c>
      <c r="I14" s="3">
        <v>22</v>
      </c>
      <c r="J14" s="4">
        <f t="shared" si="0"/>
        <v>220.20831706794627</v>
      </c>
      <c r="L14" s="3">
        <f t="shared" si="1"/>
        <v>5</v>
      </c>
      <c r="M14" s="3">
        <f t="shared" si="7"/>
        <v>2200</v>
      </c>
      <c r="N14" s="3">
        <f t="shared" si="8"/>
        <v>261</v>
      </c>
      <c r="O14" s="4">
        <f t="shared" si="4"/>
        <v>297.54000000000002</v>
      </c>
      <c r="P14" s="5">
        <f>P2</f>
        <v>2000</v>
      </c>
      <c r="Q14" s="4">
        <f>P2/D14</f>
        <v>4.5454545454545459</v>
      </c>
      <c r="R14" s="3">
        <f t="shared" si="2"/>
        <v>5.67</v>
      </c>
      <c r="S14" s="3">
        <v>2457</v>
      </c>
      <c r="T14" s="3">
        <f t="shared" si="3"/>
        <v>12285</v>
      </c>
    </row>
    <row r="15" spans="1:20" s="3" customFormat="1" x14ac:dyDescent="0.25">
      <c r="A15" s="6" t="s">
        <v>36</v>
      </c>
      <c r="B15" s="3">
        <v>1134</v>
      </c>
      <c r="C15" s="3">
        <v>1762</v>
      </c>
      <c r="D15" s="3">
        <v>450</v>
      </c>
      <c r="E15" s="3">
        <v>44.6</v>
      </c>
      <c r="F15" s="3">
        <v>52.9</v>
      </c>
      <c r="G15" s="3">
        <v>10.09</v>
      </c>
      <c r="H15" s="3">
        <v>10.74</v>
      </c>
      <c r="I15" s="3">
        <v>22.5</v>
      </c>
      <c r="J15" s="4">
        <f t="shared" si="0"/>
        <v>225.21305154676324</v>
      </c>
      <c r="L15" s="3">
        <f t="shared" si="1"/>
        <v>5</v>
      </c>
      <c r="M15" s="3">
        <f t="shared" si="7"/>
        <v>2250</v>
      </c>
      <c r="N15" s="3">
        <f t="shared" si="8"/>
        <v>264.5</v>
      </c>
      <c r="O15" s="4">
        <f t="shared" si="4"/>
        <v>301.52999999999997</v>
      </c>
      <c r="P15" s="5">
        <f>P2</f>
        <v>2000</v>
      </c>
      <c r="Q15" s="4">
        <f>P2/D15</f>
        <v>4.4444444444444446</v>
      </c>
      <c r="R15" s="3">
        <f t="shared" si="2"/>
        <v>5.67</v>
      </c>
      <c r="S15" s="3">
        <v>2458</v>
      </c>
      <c r="T15" s="3">
        <f t="shared" si="3"/>
        <v>12290</v>
      </c>
    </row>
    <row r="16" spans="1:20" s="3" customFormat="1" x14ac:dyDescent="0.25">
      <c r="A16" s="3" t="s">
        <v>37</v>
      </c>
      <c r="B16" s="3">
        <v>1134</v>
      </c>
      <c r="C16" s="3">
        <v>1762</v>
      </c>
      <c r="D16" s="3">
        <v>435</v>
      </c>
      <c r="E16" s="3">
        <v>43.6</v>
      </c>
      <c r="F16" s="3">
        <v>51.8</v>
      </c>
      <c r="G16" s="3">
        <v>9.99</v>
      </c>
      <c r="H16" s="3">
        <v>10.64</v>
      </c>
      <c r="I16" s="3">
        <v>21.8</v>
      </c>
      <c r="J16" s="4">
        <f t="shared" si="0"/>
        <v>217.7059498285378</v>
      </c>
      <c r="L16" s="3">
        <f t="shared" si="1"/>
        <v>5</v>
      </c>
      <c r="M16" s="3">
        <f t="shared" si="7"/>
        <v>2175</v>
      </c>
      <c r="N16" s="3">
        <f t="shared" si="8"/>
        <v>259</v>
      </c>
      <c r="O16" s="4">
        <f t="shared" si="4"/>
        <v>295.26</v>
      </c>
      <c r="P16" s="5">
        <f>P2</f>
        <v>2000</v>
      </c>
      <c r="Q16" s="4">
        <f>P2/D16</f>
        <v>4.5977011494252871</v>
      </c>
      <c r="R16" s="3">
        <f t="shared" si="2"/>
        <v>5.67</v>
      </c>
      <c r="S16" s="3">
        <v>2253</v>
      </c>
      <c r="T16" s="3">
        <f t="shared" si="3"/>
        <v>11265</v>
      </c>
    </row>
    <row r="17" spans="1:20" x14ac:dyDescent="0.25">
      <c r="A17" t="s">
        <v>32</v>
      </c>
      <c r="B17">
        <v>1134</v>
      </c>
      <c r="C17">
        <v>1961</v>
      </c>
      <c r="D17">
        <v>490</v>
      </c>
      <c r="E17">
        <v>32.9</v>
      </c>
      <c r="F17">
        <v>39.6</v>
      </c>
      <c r="G17">
        <v>14.91</v>
      </c>
      <c r="H17">
        <v>15.8</v>
      </c>
      <c r="I17">
        <v>22</v>
      </c>
      <c r="J17" s="1">
        <f t="shared" si="0"/>
        <v>220.34613229581782</v>
      </c>
      <c r="L17">
        <f t="shared" si="1"/>
        <v>5</v>
      </c>
      <c r="M17">
        <f t="shared" si="7"/>
        <v>2450</v>
      </c>
      <c r="N17">
        <f t="shared" si="8"/>
        <v>198</v>
      </c>
      <c r="O17" s="1">
        <f t="shared" si="4"/>
        <v>225.72</v>
      </c>
      <c r="P17" s="5">
        <f>P2</f>
        <v>2000</v>
      </c>
      <c r="Q17" s="1">
        <f>P2/D17</f>
        <v>4.0816326530612246</v>
      </c>
      <c r="R17">
        <f t="shared" si="2"/>
        <v>5.67</v>
      </c>
      <c r="S17" s="3">
        <v>2399</v>
      </c>
      <c r="T17">
        <f t="shared" si="3"/>
        <v>11995</v>
      </c>
    </row>
    <row r="18" spans="1:20" x14ac:dyDescent="0.25">
      <c r="A18" t="s">
        <v>23</v>
      </c>
      <c r="B18">
        <v>1134</v>
      </c>
      <c r="C18">
        <v>1762</v>
      </c>
      <c r="D18">
        <v>420</v>
      </c>
      <c r="E18">
        <v>41.3</v>
      </c>
      <c r="F18">
        <v>49.7</v>
      </c>
      <c r="G18">
        <v>10.17</v>
      </c>
      <c r="H18">
        <v>10.69</v>
      </c>
      <c r="I18">
        <v>21</v>
      </c>
      <c r="J18" s="1">
        <f t="shared" si="0"/>
        <v>210.19884811031235</v>
      </c>
      <c r="L18">
        <f t="shared" si="1"/>
        <v>5</v>
      </c>
      <c r="M18">
        <f t="shared" si="7"/>
        <v>2100</v>
      </c>
      <c r="N18">
        <f t="shared" si="8"/>
        <v>248.5</v>
      </c>
      <c r="O18" s="1">
        <f t="shared" si="4"/>
        <v>283.29000000000002</v>
      </c>
      <c r="P18" s="5">
        <f>P2</f>
        <v>2000</v>
      </c>
      <c r="Q18" s="1">
        <f>P2/D18</f>
        <v>4.7619047619047619</v>
      </c>
      <c r="R18">
        <f t="shared" si="2"/>
        <v>5.67</v>
      </c>
      <c r="S18" s="3">
        <v>2489</v>
      </c>
      <c r="T18">
        <f t="shared" si="3"/>
        <v>12445</v>
      </c>
    </row>
    <row r="19" spans="1:20" x14ac:dyDescent="0.25">
      <c r="A19" t="s">
        <v>119</v>
      </c>
      <c r="B19">
        <v>1134</v>
      </c>
      <c r="C19">
        <v>2279</v>
      </c>
      <c r="D19">
        <v>580</v>
      </c>
      <c r="E19">
        <v>42.19</v>
      </c>
      <c r="F19">
        <v>48.37</v>
      </c>
      <c r="G19">
        <v>13.75</v>
      </c>
      <c r="H19">
        <v>14.39</v>
      </c>
      <c r="I19">
        <v>22.46</v>
      </c>
      <c r="J19" s="1">
        <f t="shared" si="0"/>
        <v>224.42467959507599</v>
      </c>
      <c r="L19">
        <f t="shared" si="1"/>
        <v>4</v>
      </c>
      <c r="M19">
        <f t="shared" si="7"/>
        <v>2320</v>
      </c>
      <c r="N19">
        <f t="shared" si="8"/>
        <v>193.48</v>
      </c>
      <c r="O19" s="1">
        <f t="shared" si="4"/>
        <v>220.56719999999999</v>
      </c>
      <c r="P19" s="5">
        <f>P2</f>
        <v>2000</v>
      </c>
      <c r="Q19" s="1">
        <f>P3/D19</f>
        <v>3.4482758620689653</v>
      </c>
      <c r="R19">
        <f t="shared" si="2"/>
        <v>4.5359999999999996</v>
      </c>
      <c r="S19" s="3">
        <v>3108</v>
      </c>
      <c r="T19">
        <f t="shared" si="3"/>
        <v>12432</v>
      </c>
    </row>
    <row r="20" spans="1:20" x14ac:dyDescent="0.25">
      <c r="O20" s="1"/>
    </row>
    <row r="21" spans="1:20" x14ac:dyDescent="0.25">
      <c r="O21" s="1"/>
    </row>
    <row r="22" spans="1:20" s="2" customFormat="1" ht="90" customHeight="1" x14ac:dyDescent="0.25">
      <c r="B22" s="2" t="s">
        <v>26</v>
      </c>
      <c r="D22" s="2" t="s">
        <v>27</v>
      </c>
      <c r="F22" s="2" t="s">
        <v>29</v>
      </c>
      <c r="G22" s="2" t="s">
        <v>70</v>
      </c>
      <c r="H22" s="2" t="s">
        <v>30</v>
      </c>
      <c r="I22" s="2" t="s">
        <v>31</v>
      </c>
      <c r="J22" s="2" t="s">
        <v>59</v>
      </c>
      <c r="K22" s="2" t="s">
        <v>60</v>
      </c>
      <c r="M22" s="2" t="s">
        <v>61</v>
      </c>
      <c r="N22" s="2" t="s">
        <v>117</v>
      </c>
    </row>
    <row r="23" spans="1:20" x14ac:dyDescent="0.25">
      <c r="A23" t="s">
        <v>25</v>
      </c>
      <c r="B23">
        <v>5000</v>
      </c>
      <c r="D23">
        <v>450</v>
      </c>
      <c r="F23" t="s">
        <v>58</v>
      </c>
      <c r="H23">
        <v>100</v>
      </c>
      <c r="I23">
        <v>22</v>
      </c>
      <c r="K23">
        <v>93</v>
      </c>
      <c r="M23">
        <v>60</v>
      </c>
      <c r="N23">
        <v>18000</v>
      </c>
    </row>
    <row r="24" spans="1:20" x14ac:dyDescent="0.25">
      <c r="A24" t="s">
        <v>62</v>
      </c>
      <c r="B24">
        <v>5200</v>
      </c>
      <c r="D24">
        <v>450</v>
      </c>
      <c r="F24" t="s">
        <v>58</v>
      </c>
      <c r="H24">
        <v>100</v>
      </c>
      <c r="I24">
        <v>18</v>
      </c>
      <c r="J24">
        <v>2</v>
      </c>
      <c r="K24">
        <v>93</v>
      </c>
      <c r="N24">
        <v>18999</v>
      </c>
    </row>
    <row r="25" spans="1:20" x14ac:dyDescent="0.25">
      <c r="A25" t="s">
        <v>63</v>
      </c>
      <c r="B25">
        <v>5000</v>
      </c>
      <c r="D25">
        <v>145</v>
      </c>
      <c r="F25" t="s">
        <v>64</v>
      </c>
      <c r="H25">
        <v>80</v>
      </c>
      <c r="J25">
        <v>2</v>
      </c>
      <c r="K25">
        <v>98</v>
      </c>
      <c r="N25">
        <v>17000</v>
      </c>
    </row>
    <row r="26" spans="1:20" x14ac:dyDescent="0.25">
      <c r="A26" t="s">
        <v>65</v>
      </c>
      <c r="B26">
        <v>6000</v>
      </c>
      <c r="D26">
        <v>500</v>
      </c>
      <c r="F26" t="s">
        <v>28</v>
      </c>
      <c r="H26">
        <v>100</v>
      </c>
      <c r="J26">
        <v>2</v>
      </c>
      <c r="K26">
        <v>94</v>
      </c>
      <c r="N26">
        <v>17000</v>
      </c>
      <c r="P26" s="8" t="s">
        <v>66</v>
      </c>
    </row>
    <row r="27" spans="1:20" x14ac:dyDescent="0.25">
      <c r="A27" t="s">
        <v>67</v>
      </c>
      <c r="B27">
        <v>6000</v>
      </c>
      <c r="D27">
        <v>500</v>
      </c>
      <c r="F27" t="s">
        <v>68</v>
      </c>
      <c r="H27">
        <v>120</v>
      </c>
      <c r="I27">
        <v>18</v>
      </c>
      <c r="J27">
        <v>2</v>
      </c>
      <c r="K27">
        <v>93</v>
      </c>
      <c r="N27">
        <v>18500</v>
      </c>
    </row>
    <row r="28" spans="1:20" x14ac:dyDescent="0.25">
      <c r="A28" t="s">
        <v>69</v>
      </c>
      <c r="B28">
        <v>5000</v>
      </c>
      <c r="D28">
        <v>500</v>
      </c>
      <c r="F28" t="s">
        <v>68</v>
      </c>
      <c r="G28">
        <v>160</v>
      </c>
      <c r="H28">
        <v>100</v>
      </c>
      <c r="J28">
        <v>10</v>
      </c>
      <c r="K28">
        <v>93</v>
      </c>
      <c r="M28">
        <v>55</v>
      </c>
      <c r="N28">
        <v>12000</v>
      </c>
      <c r="P28" s="8" t="s">
        <v>71</v>
      </c>
    </row>
    <row r="29" spans="1:20" x14ac:dyDescent="0.25">
      <c r="A29" t="s">
        <v>72</v>
      </c>
      <c r="B29">
        <v>5000</v>
      </c>
      <c r="F29" t="s">
        <v>28</v>
      </c>
      <c r="K29">
        <v>93</v>
      </c>
      <c r="N29">
        <v>16000</v>
      </c>
      <c r="P29" s="8" t="s">
        <v>73</v>
      </c>
    </row>
    <row r="30" spans="1:20" x14ac:dyDescent="0.25">
      <c r="A30" t="s">
        <v>74</v>
      </c>
      <c r="B30">
        <v>6000</v>
      </c>
      <c r="D30">
        <v>500</v>
      </c>
      <c r="F30" t="s">
        <v>28</v>
      </c>
      <c r="H30">
        <v>120</v>
      </c>
      <c r="I30">
        <v>27</v>
      </c>
      <c r="K30">
        <v>95</v>
      </c>
      <c r="N30">
        <v>17000</v>
      </c>
      <c r="P30" s="8" t="s">
        <v>75</v>
      </c>
    </row>
    <row r="31" spans="1:20" x14ac:dyDescent="0.25">
      <c r="A31" t="s">
        <v>78</v>
      </c>
      <c r="B31">
        <v>8000</v>
      </c>
      <c r="D31">
        <v>500</v>
      </c>
      <c r="F31" t="s">
        <v>79</v>
      </c>
      <c r="H31">
        <v>120</v>
      </c>
      <c r="K31">
        <v>93</v>
      </c>
      <c r="M31">
        <v>70</v>
      </c>
      <c r="N31">
        <v>18000</v>
      </c>
      <c r="P31" t="s">
        <v>80</v>
      </c>
    </row>
    <row r="34" spans="1:6" x14ac:dyDescent="0.25">
      <c r="E34" t="s">
        <v>117</v>
      </c>
    </row>
    <row r="35" spans="1:6" x14ac:dyDescent="0.25">
      <c r="A35" t="s">
        <v>85</v>
      </c>
      <c r="E35">
        <v>4000</v>
      </c>
    </row>
    <row r="36" spans="1:6" x14ac:dyDescent="0.25">
      <c r="A36" t="s">
        <v>98</v>
      </c>
      <c r="E36">
        <v>2513</v>
      </c>
    </row>
    <row r="37" spans="1:6" x14ac:dyDescent="0.25">
      <c r="A37" t="s">
        <v>47</v>
      </c>
      <c r="E37">
        <v>3854</v>
      </c>
    </row>
    <row r="38" spans="1:6" x14ac:dyDescent="0.25">
      <c r="A38" t="s">
        <v>99</v>
      </c>
      <c r="E38">
        <v>980</v>
      </c>
    </row>
    <row r="39" spans="1:6" x14ac:dyDescent="0.25">
      <c r="A39" t="s">
        <v>38</v>
      </c>
      <c r="E39">
        <v>4366</v>
      </c>
    </row>
    <row r="40" spans="1:6" x14ac:dyDescent="0.25">
      <c r="A40" t="s">
        <v>39</v>
      </c>
      <c r="E40">
        <v>3741</v>
      </c>
    </row>
    <row r="41" spans="1:6" x14ac:dyDescent="0.25">
      <c r="A41" t="s">
        <v>110</v>
      </c>
      <c r="E41">
        <v>4500</v>
      </c>
    </row>
    <row r="42" spans="1:6" x14ac:dyDescent="0.25">
      <c r="A42" t="s">
        <v>83</v>
      </c>
      <c r="E42">
        <v>1537</v>
      </c>
      <c r="F42" s="8" t="s">
        <v>81</v>
      </c>
    </row>
    <row r="43" spans="1:6" x14ac:dyDescent="0.25">
      <c r="A43" t="s">
        <v>77</v>
      </c>
      <c r="E43">
        <v>800</v>
      </c>
    </row>
    <row r="44" spans="1:6" x14ac:dyDescent="0.25">
      <c r="A44" t="s">
        <v>112</v>
      </c>
      <c r="E44">
        <v>420</v>
      </c>
    </row>
    <row r="45" spans="1:6" x14ac:dyDescent="0.25">
      <c r="A45" t="s">
        <v>97</v>
      </c>
      <c r="E45">
        <v>65</v>
      </c>
    </row>
    <row r="46" spans="1:6" x14ac:dyDescent="0.25">
      <c r="A46" t="s">
        <v>84</v>
      </c>
      <c r="E46">
        <v>208</v>
      </c>
      <c r="F46" t="s">
        <v>82</v>
      </c>
    </row>
    <row r="47" spans="1:6" x14ac:dyDescent="0.25">
      <c r="A47" t="s">
        <v>111</v>
      </c>
      <c r="E47">
        <v>95</v>
      </c>
    </row>
    <row r="48" spans="1:6" x14ac:dyDescent="0.25">
      <c r="A48" t="s">
        <v>76</v>
      </c>
      <c r="E48">
        <v>718</v>
      </c>
    </row>
    <row r="49" spans="1:6" x14ac:dyDescent="0.25">
      <c r="A49" t="s">
        <v>40</v>
      </c>
      <c r="E49">
        <v>1500</v>
      </c>
    </row>
    <row r="50" spans="1:6" x14ac:dyDescent="0.25">
      <c r="A50" t="s">
        <v>42</v>
      </c>
      <c r="E50">
        <v>1600</v>
      </c>
    </row>
    <row r="51" spans="1:6" x14ac:dyDescent="0.25">
      <c r="A51" t="s">
        <v>87</v>
      </c>
      <c r="E51">
        <v>768</v>
      </c>
    </row>
    <row r="52" spans="1:6" x14ac:dyDescent="0.25">
      <c r="A52" t="s">
        <v>41</v>
      </c>
      <c r="E52">
        <v>800</v>
      </c>
    </row>
    <row r="53" spans="1:6" x14ac:dyDescent="0.25">
      <c r="A53" t="s">
        <v>43</v>
      </c>
    </row>
    <row r="54" spans="1:6" x14ac:dyDescent="0.25">
      <c r="A54" t="s">
        <v>44</v>
      </c>
      <c r="E54">
        <v>530</v>
      </c>
    </row>
    <row r="56" spans="1:6" x14ac:dyDescent="0.25">
      <c r="A56" t="s">
        <v>45</v>
      </c>
    </row>
    <row r="57" spans="1:6" x14ac:dyDescent="0.25">
      <c r="A57" t="s">
        <v>46</v>
      </c>
      <c r="E57">
        <v>550</v>
      </c>
    </row>
    <row r="58" spans="1:6" x14ac:dyDescent="0.25">
      <c r="A58" t="s">
        <v>43</v>
      </c>
    </row>
    <row r="59" spans="1:6" x14ac:dyDescent="0.25">
      <c r="A59" t="s">
        <v>44</v>
      </c>
      <c r="E59">
        <v>530</v>
      </c>
    </row>
    <row r="61" spans="1:6" x14ac:dyDescent="0.25">
      <c r="A61" t="s">
        <v>86</v>
      </c>
      <c r="E61">
        <v>877</v>
      </c>
    </row>
    <row r="62" spans="1:6" x14ac:dyDescent="0.25">
      <c r="A62" t="s">
        <v>88</v>
      </c>
      <c r="E62">
        <v>756</v>
      </c>
      <c r="F62" s="8" t="s">
        <v>89</v>
      </c>
    </row>
    <row r="64" spans="1:6" x14ac:dyDescent="0.25">
      <c r="E64" s="7"/>
    </row>
    <row r="65" spans="1:9" x14ac:dyDescent="0.25">
      <c r="C65" t="s">
        <v>96</v>
      </c>
      <c r="D65" t="s">
        <v>115</v>
      </c>
      <c r="E65" t="s">
        <v>117</v>
      </c>
      <c r="F65" t="s">
        <v>116</v>
      </c>
      <c r="G65" t="s">
        <v>95</v>
      </c>
      <c r="H65" t="s">
        <v>114</v>
      </c>
    </row>
    <row r="66" spans="1:9" x14ac:dyDescent="0.25">
      <c r="A66" t="s">
        <v>48</v>
      </c>
      <c r="C66">
        <v>16</v>
      </c>
      <c r="D66">
        <v>63</v>
      </c>
      <c r="E66">
        <v>1584</v>
      </c>
      <c r="F66">
        <f>E66*C66</f>
        <v>25344</v>
      </c>
      <c r="G66">
        <v>314</v>
      </c>
      <c r="H66" s="1">
        <f>3.2*G66*C66/1000</f>
        <v>16.076800000000002</v>
      </c>
      <c r="I66" s="8" t="s">
        <v>49</v>
      </c>
    </row>
    <row r="67" spans="1:9" x14ac:dyDescent="0.25">
      <c r="A67" t="s">
        <v>103</v>
      </c>
      <c r="C67">
        <v>16</v>
      </c>
      <c r="D67">
        <v>58</v>
      </c>
      <c r="E67">
        <v>1458</v>
      </c>
      <c r="F67">
        <f>E67*C67</f>
        <v>23328</v>
      </c>
      <c r="G67">
        <v>280</v>
      </c>
      <c r="H67" s="1">
        <f>3.2*G67*C67/1000</f>
        <v>14.336</v>
      </c>
      <c r="I67" s="8" t="s">
        <v>100</v>
      </c>
    </row>
    <row r="68" spans="1:9" x14ac:dyDescent="0.25">
      <c r="A68" t="s">
        <v>91</v>
      </c>
      <c r="E68">
        <v>4599</v>
      </c>
      <c r="I68" s="8" t="s">
        <v>50</v>
      </c>
    </row>
    <row r="69" spans="1:9" x14ac:dyDescent="0.25">
      <c r="A69" t="s">
        <v>102</v>
      </c>
      <c r="E69">
        <v>2499</v>
      </c>
      <c r="I69" s="8" t="s">
        <v>57</v>
      </c>
    </row>
    <row r="70" spans="1:9" x14ac:dyDescent="0.25">
      <c r="A70" t="s">
        <v>101</v>
      </c>
      <c r="E70">
        <v>120</v>
      </c>
    </row>
    <row r="71" spans="1:9" x14ac:dyDescent="0.25">
      <c r="A71" t="s">
        <v>94</v>
      </c>
      <c r="E71">
        <v>30</v>
      </c>
    </row>
    <row r="73" spans="1:9" x14ac:dyDescent="0.25">
      <c r="A73" t="s">
        <v>51</v>
      </c>
    </row>
    <row r="74" spans="1:9" x14ac:dyDescent="0.25">
      <c r="A74" t="s">
        <v>52</v>
      </c>
    </row>
    <row r="75" spans="1:9" x14ac:dyDescent="0.25">
      <c r="A75" t="s">
        <v>53</v>
      </c>
    </row>
    <row r="76" spans="1:9" x14ac:dyDescent="0.25">
      <c r="A76" t="s">
        <v>54</v>
      </c>
      <c r="C76">
        <v>20</v>
      </c>
      <c r="D76">
        <v>30</v>
      </c>
      <c r="E76">
        <f>D76*C76</f>
        <v>600</v>
      </c>
      <c r="G76" t="s">
        <v>56</v>
      </c>
    </row>
    <row r="77" spans="1:9" x14ac:dyDescent="0.25">
      <c r="A77" t="s">
        <v>55</v>
      </c>
      <c r="C77">
        <v>20</v>
      </c>
      <c r="D77">
        <v>30</v>
      </c>
      <c r="E77">
        <f>D77*C77</f>
        <v>600</v>
      </c>
      <c r="G77" t="s">
        <v>113</v>
      </c>
    </row>
    <row r="85" spans="4:15" x14ac:dyDescent="0.25">
      <c r="D85" t="s">
        <v>105</v>
      </c>
      <c r="H85" t="s">
        <v>109</v>
      </c>
      <c r="L85" t="s">
        <v>108</v>
      </c>
    </row>
    <row r="94" spans="4:15" x14ac:dyDescent="0.25">
      <c r="H94" t="s">
        <v>104</v>
      </c>
      <c r="L94" t="s">
        <v>107</v>
      </c>
      <c r="O94" t="s">
        <v>106</v>
      </c>
    </row>
    <row r="95" spans="4:15" x14ac:dyDescent="0.25">
      <c r="D95" t="s">
        <v>106</v>
      </c>
    </row>
  </sheetData>
  <mergeCells count="1">
    <mergeCell ref="B1:C1"/>
  </mergeCells>
  <hyperlinks>
    <hyperlink ref="I66" r:id="rId1" xr:uid="{1AA4D2A6-212D-48A8-800C-9B3A3229A27C}"/>
    <hyperlink ref="I68" r:id="rId2" xr:uid="{32353033-DA27-4738-87C3-63298FE94EE5}"/>
    <hyperlink ref="I69" r:id="rId3" xr:uid="{6626922D-C027-4361-9F15-1A275C7DE7EE}"/>
    <hyperlink ref="P26" r:id="rId4" xr:uid="{C8E48C0F-000C-4FB6-B5A3-51D0B5099F7A}"/>
    <hyperlink ref="P28" r:id="rId5" xr:uid="{8557AFB8-B05B-42C1-AA77-DFF7F3D3587A}"/>
    <hyperlink ref="P29" r:id="rId6" xr:uid="{2894F4BF-3431-4CD3-8839-06EAFE8F7723}"/>
    <hyperlink ref="P30" r:id="rId7" xr:uid="{C6F27342-5E6E-4B6A-BC68-CC0867C5ADB8}"/>
    <hyperlink ref="F42" r:id="rId8" xr:uid="{19254C9E-8F77-4EB7-A44C-D1A82AF65E49}"/>
    <hyperlink ref="F62" r:id="rId9" xr:uid="{BA80D997-1E00-4206-969C-8F3B7922D674}"/>
    <hyperlink ref="I67" r:id="rId10" xr:uid="{0B99F0B4-14FE-49BB-A3C5-CC67C930FFA1}"/>
  </hyperlinks>
  <pageMargins left="0.7" right="0.7" top="0.78740157499999996" bottom="0.78740157499999996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Kubik, Petr</dc:creator>
  <cp:lastModifiedBy>Kubik, Petr</cp:lastModifiedBy>
  <dcterms:created xsi:type="dcterms:W3CDTF">2025-01-28T11:33:13Z</dcterms:created>
  <dcterms:modified xsi:type="dcterms:W3CDTF">2025-02-24T15:31:07Z</dcterms:modified>
</cp:coreProperties>
</file>