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ff947830d68d2d5/Dokumenty/"/>
    </mc:Choice>
  </mc:AlternateContent>
  <xr:revisionPtr revIDLastSave="1" documentId="8_{5E8AE0BD-85C8-4C85-BFF8-697F7DE312D7}" xr6:coauthVersionLast="47" xr6:coauthVersionMax="47" xr10:uidLastSave="{3B0C9232-34DE-493F-90D9-EF4E9716E112}"/>
  <bookViews>
    <workbookView xWindow="28680" yWindow="-120" windowWidth="29040" windowHeight="15720" xr2:uid="{7D04F36E-FC7A-4820-9075-0B904600613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33" i="1"/>
  <c r="R33" i="1"/>
  <c r="Q33" i="1"/>
  <c r="J33" i="1"/>
  <c r="P33" i="1" s="1"/>
  <c r="C33" i="1"/>
  <c r="T32" i="1"/>
  <c r="R32" i="1"/>
  <c r="Q32" i="1"/>
  <c r="J32" i="1"/>
  <c r="P32" i="1" s="1"/>
  <c r="C32" i="1"/>
  <c r="T31" i="1"/>
  <c r="R31" i="1"/>
  <c r="Q31" i="1"/>
  <c r="P31" i="1"/>
  <c r="O31" i="1"/>
  <c r="J31" i="1"/>
  <c r="L31" i="1" s="1"/>
  <c r="C31" i="1"/>
  <c r="T30" i="1"/>
  <c r="R30" i="1"/>
  <c r="Q30" i="1"/>
  <c r="P30" i="1"/>
  <c r="O30" i="1"/>
  <c r="J30" i="1"/>
  <c r="L30" i="1" s="1"/>
  <c r="C30" i="1"/>
  <c r="T29" i="1"/>
  <c r="R29" i="1"/>
  <c r="Q29" i="1"/>
  <c r="P29" i="1"/>
  <c r="O29" i="1"/>
  <c r="N29" i="1"/>
  <c r="L29" i="1"/>
  <c r="J29" i="1"/>
  <c r="C29" i="1"/>
  <c r="T28" i="1"/>
  <c r="R28" i="1"/>
  <c r="Q28" i="1"/>
  <c r="L28" i="1"/>
  <c r="N28" i="1" s="1"/>
  <c r="J28" i="1"/>
  <c r="O28" i="1" s="1"/>
  <c r="C28" i="1"/>
  <c r="T27" i="1"/>
  <c r="R27" i="1"/>
  <c r="Q27" i="1"/>
  <c r="P27" i="1"/>
  <c r="J27" i="1"/>
  <c r="L27" i="1" s="1"/>
  <c r="C27" i="1"/>
  <c r="T26" i="1"/>
  <c r="R26" i="1"/>
  <c r="Q26" i="1"/>
  <c r="P26" i="1"/>
  <c r="O26" i="1"/>
  <c r="L26" i="1"/>
  <c r="J26" i="1"/>
  <c r="C26" i="1"/>
  <c r="T25" i="1"/>
  <c r="R25" i="1"/>
  <c r="Q25" i="1"/>
  <c r="P25" i="1"/>
  <c r="O25" i="1"/>
  <c r="J25" i="1"/>
  <c r="L25" i="1" s="1"/>
  <c r="C25" i="1"/>
  <c r="T24" i="1"/>
  <c r="R24" i="1"/>
  <c r="Q24" i="1"/>
  <c r="P24" i="1"/>
  <c r="O24" i="1"/>
  <c r="J24" i="1"/>
  <c r="L24" i="1" s="1"/>
  <c r="C24" i="1"/>
  <c r="T23" i="1"/>
  <c r="R23" i="1"/>
  <c r="Q23" i="1"/>
  <c r="P23" i="1"/>
  <c r="O23" i="1"/>
  <c r="L23" i="1"/>
  <c r="N23" i="1" s="1"/>
  <c r="J23" i="1"/>
  <c r="C23" i="1"/>
  <c r="T22" i="1"/>
  <c r="R22" i="1"/>
  <c r="Q22" i="1"/>
  <c r="J22" i="1"/>
  <c r="P22" i="1" s="1"/>
  <c r="C22" i="1"/>
  <c r="T21" i="1"/>
  <c r="R21" i="1"/>
  <c r="Q21" i="1"/>
  <c r="L21" i="1"/>
  <c r="N21" i="1" s="1"/>
  <c r="J21" i="1"/>
  <c r="P21" i="1" s="1"/>
  <c r="C21" i="1"/>
  <c r="T20" i="1"/>
  <c r="R20" i="1"/>
  <c r="Q20" i="1"/>
  <c r="P20" i="1"/>
  <c r="J20" i="1"/>
  <c r="O20" i="1" s="1"/>
  <c r="C20" i="1"/>
  <c r="T19" i="1"/>
  <c r="R19" i="1"/>
  <c r="Q19" i="1"/>
  <c r="P19" i="1"/>
  <c r="J19" i="1"/>
  <c r="O19" i="1" s="1"/>
  <c r="C19" i="1"/>
  <c r="T18" i="1"/>
  <c r="R18" i="1"/>
  <c r="Q18" i="1"/>
  <c r="P18" i="1"/>
  <c r="J18" i="1"/>
  <c r="O18" i="1" s="1"/>
  <c r="C18" i="1"/>
  <c r="T17" i="1"/>
  <c r="R17" i="1"/>
  <c r="Q17" i="1"/>
  <c r="P17" i="1"/>
  <c r="J17" i="1"/>
  <c r="O17" i="1" s="1"/>
  <c r="C17" i="1"/>
  <c r="T16" i="1"/>
  <c r="R16" i="1"/>
  <c r="Q16" i="1"/>
  <c r="P16" i="1"/>
  <c r="J16" i="1"/>
  <c r="O16" i="1" s="1"/>
  <c r="C16" i="1"/>
  <c r="T15" i="1"/>
  <c r="R15" i="1"/>
  <c r="Q15" i="1"/>
  <c r="P15" i="1"/>
  <c r="J15" i="1"/>
  <c r="O15" i="1" s="1"/>
  <c r="C15" i="1"/>
  <c r="W14" i="1"/>
  <c r="R14" i="1"/>
  <c r="Q14" i="1"/>
  <c r="P14" i="1"/>
  <c r="O14" i="1"/>
  <c r="J14" i="1"/>
  <c r="L14" i="1" s="1"/>
  <c r="C14" i="1"/>
  <c r="R13" i="1"/>
  <c r="Q13" i="1"/>
  <c r="P13" i="1"/>
  <c r="O13" i="1"/>
  <c r="J13" i="1"/>
  <c r="L13" i="1" s="1"/>
  <c r="C13" i="1"/>
  <c r="R12" i="1"/>
  <c r="Q12" i="1"/>
  <c r="O12" i="1"/>
  <c r="L12" i="1"/>
  <c r="N12" i="1" s="1"/>
  <c r="J12" i="1"/>
  <c r="P12" i="1" s="1"/>
  <c r="C12" i="1"/>
  <c r="M12" i="1" s="1"/>
  <c r="R11" i="1"/>
  <c r="Q11" i="1"/>
  <c r="L11" i="1"/>
  <c r="N11" i="1" s="1"/>
  <c r="J11" i="1"/>
  <c r="O11" i="1" s="1"/>
  <c r="C11" i="1"/>
  <c r="R10" i="1"/>
  <c r="Q10" i="1"/>
  <c r="P10" i="1"/>
  <c r="J10" i="1"/>
  <c r="L10" i="1" s="1"/>
  <c r="C10" i="1"/>
  <c r="R9" i="1"/>
  <c r="Q9" i="1"/>
  <c r="P9" i="1"/>
  <c r="O9" i="1"/>
  <c r="J9" i="1"/>
  <c r="L9" i="1" s="1"/>
  <c r="C9" i="1"/>
  <c r="R8" i="1"/>
  <c r="Q8" i="1"/>
  <c r="P8" i="1"/>
  <c r="O8" i="1"/>
  <c r="L8" i="1"/>
  <c r="N8" i="1" s="1"/>
  <c r="J8" i="1"/>
  <c r="C8" i="1"/>
  <c r="R7" i="1"/>
  <c r="Q7" i="1"/>
  <c r="J7" i="1"/>
  <c r="P7" i="1" s="1"/>
  <c r="C7" i="1"/>
  <c r="W6" i="1"/>
  <c r="R6" i="1"/>
  <c r="Q6" i="1"/>
  <c r="J6" i="1"/>
  <c r="P6" i="1" s="1"/>
  <c r="C6" i="1"/>
  <c r="W5" i="1"/>
  <c r="R5" i="1"/>
  <c r="Q5" i="1"/>
  <c r="P5" i="1"/>
  <c r="J5" i="1"/>
  <c r="O5" i="1" s="1"/>
  <c r="C5" i="1"/>
  <c r="W4" i="1"/>
  <c r="R4" i="1"/>
  <c r="Q4" i="1"/>
  <c r="P4" i="1"/>
  <c r="O4" i="1"/>
  <c r="L4" i="1"/>
  <c r="N4" i="1" s="1"/>
  <c r="J4" i="1"/>
  <c r="C4" i="1"/>
  <c r="W3" i="1"/>
  <c r="R3" i="1"/>
  <c r="Q3" i="1"/>
  <c r="J3" i="1"/>
  <c r="W7" i="1" s="1"/>
  <c r="W15" i="1" s="1"/>
  <c r="C3" i="1"/>
  <c r="W2" i="1"/>
  <c r="M29" i="1" l="1"/>
  <c r="M26" i="1"/>
  <c r="W10" i="1"/>
  <c r="W16" i="1" s="1"/>
  <c r="W11" i="1"/>
  <c r="N30" i="1"/>
  <c r="M30" i="1"/>
  <c r="M24" i="1"/>
  <c r="N24" i="1"/>
  <c r="N27" i="1"/>
  <c r="M27" i="1"/>
  <c r="N13" i="1"/>
  <c r="M13" i="1"/>
  <c r="N9" i="1"/>
  <c r="M9" i="1"/>
  <c r="W12" i="1"/>
  <c r="N31" i="1"/>
  <c r="M31" i="1"/>
  <c r="W17" i="1"/>
  <c r="N10" i="1"/>
  <c r="M10" i="1"/>
  <c r="W18" i="1"/>
  <c r="W19" i="1"/>
  <c r="N14" i="1"/>
  <c r="M14" i="1"/>
  <c r="N25" i="1"/>
  <c r="M25" i="1"/>
  <c r="O10" i="1"/>
  <c r="P11" i="1"/>
  <c r="N26" i="1"/>
  <c r="O27" i="1"/>
  <c r="P28" i="1"/>
  <c r="L7" i="1"/>
  <c r="M8" i="1"/>
  <c r="W13" i="1"/>
  <c r="L22" i="1"/>
  <c r="M23" i="1"/>
  <c r="L6" i="1"/>
  <c r="L33" i="1"/>
  <c r="L5" i="1"/>
  <c r="L15" i="1"/>
  <c r="L16" i="1"/>
  <c r="L17" i="1"/>
  <c r="L18" i="1"/>
  <c r="L19" i="1"/>
  <c r="L20" i="1"/>
  <c r="M21" i="1"/>
  <c r="L32" i="1"/>
  <c r="O7" i="1"/>
  <c r="O22" i="1"/>
  <c r="L3" i="1"/>
  <c r="M4" i="1"/>
  <c r="O6" i="1"/>
  <c r="O21" i="1"/>
  <c r="O33" i="1"/>
  <c r="O32" i="1"/>
  <c r="O3" i="1"/>
  <c r="M11" i="1"/>
  <c r="M28" i="1"/>
  <c r="P3" i="1"/>
  <c r="N20" i="1" l="1"/>
  <c r="M20" i="1"/>
  <c r="N7" i="1"/>
  <c r="M7" i="1"/>
  <c r="N18" i="1"/>
  <c r="M18" i="1"/>
  <c r="N15" i="1"/>
  <c r="M15" i="1"/>
  <c r="N5" i="1"/>
  <c r="M5" i="1"/>
  <c r="N3" i="1"/>
  <c r="M3" i="1"/>
  <c r="N6" i="1"/>
  <c r="M6" i="1"/>
  <c r="N32" i="1"/>
  <c r="M32" i="1"/>
  <c r="N22" i="1"/>
  <c r="M22" i="1"/>
  <c r="N19" i="1"/>
  <c r="M19" i="1"/>
  <c r="N17" i="1"/>
  <c r="M17" i="1"/>
  <c r="N16" i="1"/>
  <c r="M16" i="1"/>
  <c r="N33" i="1"/>
  <c r="M33" i="1"/>
</calcChain>
</file>

<file path=xl/sharedStrings.xml><?xml version="1.0" encoding="utf-8"?>
<sst xmlns="http://schemas.openxmlformats.org/spreadsheetml/2006/main" count="41" uniqueCount="39">
  <si>
    <t>Období</t>
  </si>
  <si>
    <t>Měření</t>
  </si>
  <si>
    <t>Ukazatele</t>
  </si>
  <si>
    <t>Celkem měření</t>
  </si>
  <si>
    <t>Měsíc</t>
  </si>
  <si>
    <t>Dnů</t>
  </si>
  <si>
    <t>OUT [kWh]</t>
  </si>
  <si>
    <t>PV [kWh]</t>
  </si>
  <si>
    <t>B+ [kWh]</t>
  </si>
  <si>
    <t>B- [kWh]</t>
  </si>
  <si>
    <t>GRID [kWh]</t>
  </si>
  <si>
    <t>T.IN [kWh]</t>
  </si>
  <si>
    <t>VlSp [kWh]</t>
  </si>
  <si>
    <t>VlSp [W]</t>
  </si>
  <si>
    <t>VlSp</t>
  </si>
  <si>
    <t>Podíl PV</t>
  </si>
  <si>
    <t>Ef. sys.</t>
  </si>
  <si>
    <t>Ef. bat.</t>
  </si>
  <si>
    <t>BAT/OUT</t>
  </si>
  <si>
    <t>Cena z DS</t>
  </si>
  <si>
    <t>Bilance</t>
  </si>
  <si>
    <t>AC OUT [kWh]</t>
  </si>
  <si>
    <t>Axpert MAX 3600</t>
  </si>
  <si>
    <t>PV IN [kWh]</t>
  </si>
  <si>
    <t>BAT+ [kWh]</t>
  </si>
  <si>
    <t>BAT- [kWh]</t>
  </si>
  <si>
    <t>TOTAL IN [kWh]</t>
  </si>
  <si>
    <t>Celkem ukazatele</t>
  </si>
  <si>
    <t>Počet dnů provozu</t>
  </si>
  <si>
    <t>Efektivita systému</t>
  </si>
  <si>
    <t>Efektivita baterie</t>
  </si>
  <si>
    <t>Podíl baterie</t>
  </si>
  <si>
    <t>Vlastní spotřeba [kWh]</t>
  </si>
  <si>
    <t>Vlastní spotřeba Ø [W]</t>
  </si>
  <si>
    <t>Vlastní spotřeba měniče</t>
  </si>
  <si>
    <t>Ztráta v bateriích</t>
  </si>
  <si>
    <t>DEYE 3,6 kW</t>
  </si>
  <si>
    <t>Bilance celkem</t>
  </si>
  <si>
    <t>DEYE 8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</si>
</sst>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0.0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rgb="FFFF0000"/>
      </bottom>
      <diagonal/>
    </border>
    <border>
      <left/>
      <right/>
      <top style="dashed">
        <color rgb="FFFF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2" applyNumberFormat="1" applyFont="1"/>
    <xf numFmtId="0" fontId="3" fillId="0" borderId="0" xfId="1" applyNumberFormat="1" applyFont="1"/>
    <xf numFmtId="0" fontId="4" fillId="0" borderId="3" xfId="0" applyFont="1" applyBorder="1"/>
    <xf numFmtId="164" fontId="4" fillId="0" borderId="4" xfId="0" applyNumberFormat="1" applyFont="1" applyBorder="1"/>
    <xf numFmtId="17" fontId="4" fillId="0" borderId="0" xfId="0" applyNumberFormat="1" applyFont="1"/>
    <xf numFmtId="2" fontId="4" fillId="0" borderId="0" xfId="0" applyNumberFormat="1" applyFont="1"/>
    <xf numFmtId="9" fontId="4" fillId="0" borderId="0" xfId="2" applyFont="1"/>
    <xf numFmtId="44" fontId="4" fillId="0" borderId="0" xfId="1" applyFont="1"/>
    <xf numFmtId="0" fontId="4" fillId="0" borderId="5" xfId="0" applyFont="1" applyBorder="1"/>
    <xf numFmtId="164" fontId="4" fillId="0" borderId="6" xfId="0" applyNumberFormat="1" applyFont="1" applyBorder="1"/>
    <xf numFmtId="0" fontId="4" fillId="0" borderId="4" xfId="2" applyNumberFormat="1" applyFont="1" applyBorder="1"/>
    <xf numFmtId="9" fontId="4" fillId="0" borderId="4" xfId="2" applyFont="1" applyBorder="1"/>
    <xf numFmtId="17" fontId="4" fillId="0" borderId="7" xfId="0" applyNumberFormat="1" applyFont="1" applyBorder="1"/>
    <xf numFmtId="0" fontId="4" fillId="0" borderId="7" xfId="0" applyFont="1" applyBorder="1"/>
    <xf numFmtId="0" fontId="2" fillId="0" borderId="7" xfId="0" applyFont="1" applyBorder="1"/>
    <xf numFmtId="2" fontId="4" fillId="0" borderId="7" xfId="0" applyNumberFormat="1" applyFont="1" applyBorder="1"/>
    <xf numFmtId="9" fontId="4" fillId="0" borderId="7" xfId="2" applyFont="1" applyBorder="1"/>
    <xf numFmtId="44" fontId="4" fillId="0" borderId="7" xfId="1" applyFont="1" applyBorder="1"/>
    <xf numFmtId="2" fontId="4" fillId="0" borderId="4" xfId="0" applyNumberFormat="1" applyFont="1" applyBorder="1"/>
    <xf numFmtId="17" fontId="4" fillId="0" borderId="8" xfId="0" applyNumberFormat="1" applyFont="1" applyBorder="1"/>
    <xf numFmtId="0" fontId="4" fillId="0" borderId="8" xfId="0" applyFont="1" applyBorder="1"/>
    <xf numFmtId="0" fontId="2" fillId="0" borderId="8" xfId="0" applyFont="1" applyBorder="1"/>
    <xf numFmtId="2" fontId="4" fillId="0" borderId="8" xfId="0" applyNumberFormat="1" applyFont="1" applyBorder="1"/>
    <xf numFmtId="9" fontId="4" fillId="0" borderId="8" xfId="2" applyFont="1" applyBorder="1"/>
    <xf numFmtId="44" fontId="4" fillId="0" borderId="8" xfId="1" applyFont="1" applyBorder="1"/>
    <xf numFmtId="44" fontId="4" fillId="0" borderId="0" xfId="2" applyNumberFormat="1" applyFont="1"/>
    <xf numFmtId="44" fontId="4" fillId="0" borderId="6" xfId="1" applyFont="1" applyBorder="1"/>
    <xf numFmtId="44" fontId="4" fillId="0" borderId="7" xfId="2" applyNumberFormat="1" applyFont="1" applyBorder="1"/>
    <xf numFmtId="44" fontId="4" fillId="0" borderId="8" xfId="2" applyNumberFormat="1" applyFont="1" applyBorder="1"/>
    <xf numFmtId="17" fontId="4" fillId="0" borderId="9" xfId="0" applyNumberFormat="1" applyFont="1" applyBorder="1"/>
    <xf numFmtId="0" fontId="4" fillId="0" borderId="9" xfId="0" applyFont="1" applyBorder="1"/>
    <xf numFmtId="0" fontId="2" fillId="0" borderId="9" xfId="0" applyFont="1" applyBorder="1"/>
    <xf numFmtId="2" fontId="4" fillId="0" borderId="9" xfId="0" applyNumberFormat="1" applyFont="1" applyBorder="1"/>
    <xf numFmtId="9" fontId="4" fillId="0" borderId="9" xfId="2" applyFont="1" applyBorder="1"/>
    <xf numFmtId="44" fontId="4" fillId="0" borderId="9" xfId="2" applyNumberFormat="1" applyFont="1" applyBorder="1"/>
    <xf numFmtId="44" fontId="4" fillId="0" borderId="9" xfId="1" applyFont="1" applyBorder="1"/>
    <xf numFmtId="9" fontId="4" fillId="0" borderId="0" xfId="2" applyFont="1" applyBorder="1"/>
    <xf numFmtId="44" fontId="4" fillId="0" borderId="0" xfId="2" applyNumberFormat="1" applyFont="1" applyBorder="1"/>
    <xf numFmtId="44" fontId="4" fillId="0" borderId="0" xfId="1" applyFont="1" applyBorder="1"/>
    <xf numFmtId="0" fontId="3" fillId="0" borderId="9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EA9-4F08-8AFC-1AEF97D5F9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EA9-4F08-8AFC-1AEF97D5F96B}"/>
              </c:ext>
            </c:extLst>
          </c:dPt>
          <c:cat>
            <c:strLit>
              <c:ptCount val="2"/>
              <c:pt idx="0">
                <c:v>PV IN [kWh]</c:v>
              </c:pt>
              <c:pt idx="1">
                <c:v>GRID [kWh]</c:v>
              </c:pt>
            </c:strLit>
          </c:cat>
          <c:val>
            <c:numLit>
              <c:formatCode>General</c:formatCode>
              <c:ptCount val="2"/>
              <c:pt idx="0">
                <c:v>6166.199999999998</c:v>
              </c:pt>
              <c:pt idx="1">
                <c:v>5484.0999999999995</c:v>
              </c:pt>
            </c:numLit>
          </c:val>
          <c:extLst>
            <c:ext xmlns:c16="http://schemas.microsoft.com/office/drawing/2014/chart" uri="{C3380CC4-5D6E-409C-BE32-E72D297353CC}">
              <c16:uniqueId val="{00000004-4EA9-4F08-8AFC-1AEF97D5F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19</xdr:row>
      <xdr:rowOff>14283</xdr:rowOff>
    </xdr:from>
    <xdr:to>
      <xdr:col>22</xdr:col>
      <xdr:colOff>962024</xdr:colOff>
      <xdr:row>28</xdr:row>
      <xdr:rowOff>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481BB599-3A05-477E-8A8D-4AE243525D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1EB4-621F-4489-8794-D509D7F1F5D9}">
  <dimension ref="A1:W33"/>
  <sheetViews>
    <sheetView tabSelected="1" workbookViewId="0">
      <selection activeCell="T33" sqref="T33"/>
    </sheetView>
  </sheetViews>
  <sheetFormatPr defaultRowHeight="15" x14ac:dyDescent="0.25"/>
  <cols>
    <col min="1" max="1" width="9.140625" style="1"/>
    <col min="2" max="2" width="6.85546875" style="1" bestFit="1" customWidth="1"/>
    <col min="3" max="3" width="5" style="1" bestFit="1" customWidth="1"/>
    <col min="4" max="4" width="9.140625" style="1"/>
    <col min="5" max="5" width="11.7109375" style="1" bestFit="1" customWidth="1"/>
    <col min="6" max="6" width="10.140625" style="1" bestFit="1" customWidth="1"/>
    <col min="7" max="7" width="10" style="1" bestFit="1" customWidth="1"/>
    <col min="8" max="8" width="9.5703125" style="1" bestFit="1" customWidth="1"/>
    <col min="9" max="9" width="12.28515625" style="1" bestFit="1" customWidth="1"/>
    <col min="10" max="10" width="11.42578125" style="1" bestFit="1" customWidth="1"/>
    <col min="11" max="11" width="9.140625" style="1"/>
    <col min="12" max="12" width="11.85546875" style="1" bestFit="1" customWidth="1"/>
    <col min="13" max="13" width="9.42578125" style="1" bestFit="1" customWidth="1"/>
    <col min="14" max="14" width="5.28515625" style="1" bestFit="1" customWidth="1"/>
    <col min="15" max="15" width="9.140625" style="1" bestFit="1" customWidth="1"/>
    <col min="16" max="16" width="7.42578125" style="1" bestFit="1" customWidth="1"/>
    <col min="17" max="17" width="7.85546875" style="1" bestFit="1" customWidth="1"/>
    <col min="18" max="18" width="10" style="1" bestFit="1" customWidth="1"/>
    <col min="19" max="19" width="10.28515625" style="1" bestFit="1" customWidth="1"/>
    <col min="20" max="20" width="13.28515625" style="1" bestFit="1" customWidth="1"/>
    <col min="21" max="21" width="9.140625" style="1"/>
    <col min="22" max="22" width="23.85546875" style="1" bestFit="1" customWidth="1"/>
    <col min="23" max="23" width="14.42578125" style="1" bestFit="1" customWidth="1"/>
    <col min="24" max="16384" width="9.140625" style="1"/>
  </cols>
  <sheetData>
    <row r="1" spans="1:23" ht="15.75" x14ac:dyDescent="0.25">
      <c r="B1" s="47" t="s">
        <v>0</v>
      </c>
      <c r="C1" s="47"/>
      <c r="E1" s="48" t="s">
        <v>1</v>
      </c>
      <c r="F1" s="48"/>
      <c r="G1" s="48"/>
      <c r="H1" s="48"/>
      <c r="I1" s="48"/>
      <c r="J1" s="48"/>
      <c r="K1" s="2"/>
      <c r="L1" s="49" t="s">
        <v>2</v>
      </c>
      <c r="M1" s="49"/>
      <c r="N1" s="49"/>
      <c r="O1" s="49"/>
      <c r="P1" s="49"/>
      <c r="Q1" s="49"/>
      <c r="R1" s="49"/>
      <c r="S1" s="49"/>
      <c r="T1" s="49"/>
      <c r="U1" s="2"/>
      <c r="V1" s="50" t="s">
        <v>3</v>
      </c>
      <c r="W1" s="51"/>
    </row>
    <row r="2" spans="1:23" ht="15.75" x14ac:dyDescent="0.25">
      <c r="A2" s="3"/>
      <c r="B2" s="4" t="s">
        <v>4</v>
      </c>
      <c r="C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2"/>
      <c r="L2" s="4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6" t="s">
        <v>20</v>
      </c>
      <c r="U2" s="2"/>
      <c r="V2" s="7" t="s">
        <v>21</v>
      </c>
      <c r="W2" s="8">
        <f>SUM(E:E)</f>
        <v>10022.299999999999</v>
      </c>
    </row>
    <row r="3" spans="1:23" ht="15.75" x14ac:dyDescent="0.25">
      <c r="A3" s="45" t="s">
        <v>22</v>
      </c>
      <c r="B3" s="9">
        <v>44562</v>
      </c>
      <c r="C3" s="2">
        <f ca="1">_xlfn.DAYS(MIN(EOMONTH(B3,0),TODAY()),B3)+1</f>
        <v>31</v>
      </c>
      <c r="E3" s="10">
        <v>60.9</v>
      </c>
      <c r="F3" s="10">
        <v>0.9</v>
      </c>
      <c r="G3" s="10">
        <v>31.1</v>
      </c>
      <c r="H3" s="10">
        <v>27.8</v>
      </c>
      <c r="I3" s="10">
        <v>89.6</v>
      </c>
      <c r="J3" s="10">
        <f t="shared" ref="J3:J33" si="0">F3+I3</f>
        <v>90.5</v>
      </c>
      <c r="K3" s="2"/>
      <c r="L3" s="2">
        <f>J3-E3-(G3-H3)</f>
        <v>26.3</v>
      </c>
      <c r="M3" s="10">
        <f ca="1">L3/C3/0.024</f>
        <v>35.3494623655914</v>
      </c>
      <c r="N3" s="11">
        <f>L3/J3</f>
        <v>0.29060773480662982</v>
      </c>
      <c r="O3" s="11">
        <f t="shared" ref="O3:O33" si="1">F3/J3</f>
        <v>9.9447513812154706E-3</v>
      </c>
      <c r="P3" s="11">
        <f>E3/J3</f>
        <v>0.67292817679558015</v>
      </c>
      <c r="Q3" s="11">
        <f t="shared" ref="Q3:Q33" si="2">H3/G3</f>
        <v>0.89389067524115751</v>
      </c>
      <c r="R3" s="11">
        <f>H3/E3</f>
        <v>0.45648604269293924</v>
      </c>
      <c r="S3" s="11"/>
      <c r="T3" s="12">
        <f t="shared" ref="T3:T12" si="3">(E3-I3)*S3</f>
        <v>0</v>
      </c>
      <c r="U3" s="2"/>
      <c r="V3" s="7" t="s">
        <v>23</v>
      </c>
      <c r="W3" s="8">
        <f>SUM(F:F)</f>
        <v>6166.199999999998</v>
      </c>
    </row>
    <row r="4" spans="1:23" ht="15.75" x14ac:dyDescent="0.25">
      <c r="A4" s="45"/>
      <c r="B4" s="9">
        <v>44593</v>
      </c>
      <c r="C4" s="2">
        <f t="shared" ref="C4:C25" ca="1" si="4">_xlfn.DAYS(MIN(EOMONTH(B4,0),TODAY()),B4)+1</f>
        <v>28</v>
      </c>
      <c r="E4" s="10">
        <v>107.9</v>
      </c>
      <c r="F4" s="10">
        <v>62.6</v>
      </c>
      <c r="G4" s="10">
        <v>52.6</v>
      </c>
      <c r="H4" s="10">
        <v>52.9</v>
      </c>
      <c r="I4" s="10">
        <v>84.4</v>
      </c>
      <c r="J4" s="10">
        <f t="shared" si="0"/>
        <v>147</v>
      </c>
      <c r="K4" s="2"/>
      <c r="L4" s="2">
        <f t="shared" ref="L4:L33" si="5">J4-E4-(G4-H4)</f>
        <v>39.399999999999991</v>
      </c>
      <c r="M4" s="10">
        <f t="shared" ref="M4:M33" ca="1" si="6">L4/C4/0.024</f>
        <v>58.630952380952365</v>
      </c>
      <c r="N4" s="11">
        <f t="shared" ref="N4:N33" si="7">L4/J4</f>
        <v>0.26802721088435366</v>
      </c>
      <c r="O4" s="11">
        <f t="shared" si="1"/>
        <v>0.42585034013605444</v>
      </c>
      <c r="P4" s="11">
        <f t="shared" ref="P4:P33" si="8">E4/J4</f>
        <v>0.73401360544217686</v>
      </c>
      <c r="Q4" s="11">
        <f t="shared" si="2"/>
        <v>1.0057034220532319</v>
      </c>
      <c r="R4" s="11">
        <f t="shared" ref="R4:R33" si="9">H4/E4</f>
        <v>0.4902687673772011</v>
      </c>
      <c r="S4" s="11"/>
      <c r="T4" s="12">
        <f t="shared" si="3"/>
        <v>0</v>
      </c>
      <c r="U4" s="2"/>
      <c r="V4" s="7" t="s">
        <v>24</v>
      </c>
      <c r="W4" s="8">
        <f>SUM(G:G)</f>
        <v>2918.4000000000005</v>
      </c>
    </row>
    <row r="5" spans="1:23" ht="15.75" x14ac:dyDescent="0.25">
      <c r="A5" s="45"/>
      <c r="B5" s="9">
        <v>44621</v>
      </c>
      <c r="C5" s="2">
        <f t="shared" ca="1" si="4"/>
        <v>31</v>
      </c>
      <c r="E5" s="10">
        <v>248.6</v>
      </c>
      <c r="F5" s="10">
        <v>269</v>
      </c>
      <c r="G5" s="10">
        <v>114.3</v>
      </c>
      <c r="H5" s="10">
        <v>103.7</v>
      </c>
      <c r="I5" s="10">
        <v>54.5</v>
      </c>
      <c r="J5" s="10">
        <f t="shared" si="0"/>
        <v>323.5</v>
      </c>
      <c r="K5" s="2"/>
      <c r="L5" s="2">
        <f t="shared" si="5"/>
        <v>64.300000000000011</v>
      </c>
      <c r="M5" s="10">
        <f t="shared" ca="1" si="6"/>
        <v>86.424731182795711</v>
      </c>
      <c r="N5" s="11">
        <f t="shared" si="7"/>
        <v>0.19876352395672336</v>
      </c>
      <c r="O5" s="11">
        <f t="shared" si="1"/>
        <v>0.83153013910355489</v>
      </c>
      <c r="P5" s="11">
        <f t="shared" si="8"/>
        <v>0.76846986089644509</v>
      </c>
      <c r="Q5" s="11">
        <f t="shared" si="2"/>
        <v>0.90726159230096237</v>
      </c>
      <c r="R5" s="11">
        <f t="shared" si="9"/>
        <v>0.41713596138374903</v>
      </c>
      <c r="S5" s="11"/>
      <c r="T5" s="12">
        <f t="shared" si="3"/>
        <v>0</v>
      </c>
      <c r="U5" s="2"/>
      <c r="V5" s="7" t="s">
        <v>25</v>
      </c>
      <c r="W5" s="8">
        <f>SUM(H:H)</f>
        <v>2604.7000000000003</v>
      </c>
    </row>
    <row r="6" spans="1:23" ht="15.75" x14ac:dyDescent="0.25">
      <c r="A6" s="45"/>
      <c r="B6" s="9">
        <v>44652</v>
      </c>
      <c r="C6" s="2">
        <f t="shared" ca="1" si="4"/>
        <v>30</v>
      </c>
      <c r="E6" s="10">
        <v>264.3</v>
      </c>
      <c r="F6" s="10">
        <v>231.8</v>
      </c>
      <c r="G6" s="10">
        <v>103</v>
      </c>
      <c r="H6" s="10">
        <v>90.7</v>
      </c>
      <c r="I6" s="10">
        <v>109.9</v>
      </c>
      <c r="J6" s="10">
        <f t="shared" si="0"/>
        <v>341.70000000000005</v>
      </c>
      <c r="K6" s="2"/>
      <c r="L6" s="2">
        <f t="shared" si="5"/>
        <v>65.100000000000037</v>
      </c>
      <c r="M6" s="10">
        <f t="shared" ca="1" si="6"/>
        <v>90.416666666666714</v>
      </c>
      <c r="N6" s="11">
        <f t="shared" si="7"/>
        <v>0.19051799824407384</v>
      </c>
      <c r="O6" s="11">
        <f t="shared" si="1"/>
        <v>0.67837284167398293</v>
      </c>
      <c r="P6" s="11">
        <f t="shared" si="8"/>
        <v>0.77348551360842832</v>
      </c>
      <c r="Q6" s="11">
        <f t="shared" si="2"/>
        <v>0.88058252427184469</v>
      </c>
      <c r="R6" s="11">
        <f t="shared" si="9"/>
        <v>0.34317063942489595</v>
      </c>
      <c r="S6" s="11"/>
      <c r="T6" s="12">
        <f t="shared" si="3"/>
        <v>0</v>
      </c>
      <c r="U6" s="2"/>
      <c r="V6" s="7" t="s">
        <v>10</v>
      </c>
      <c r="W6" s="8">
        <f>SUM(I:I)</f>
        <v>5484.0999999999995</v>
      </c>
    </row>
    <row r="7" spans="1:23" ht="16.5" thickBot="1" x14ac:dyDescent="0.3">
      <c r="A7" s="45"/>
      <c r="B7" s="9">
        <v>44682</v>
      </c>
      <c r="C7" s="2">
        <f t="shared" ca="1" si="4"/>
        <v>31</v>
      </c>
      <c r="E7" s="10">
        <v>354.6</v>
      </c>
      <c r="F7" s="10">
        <v>330</v>
      </c>
      <c r="G7" s="10">
        <v>133.4</v>
      </c>
      <c r="H7" s="10">
        <v>122.6</v>
      </c>
      <c r="I7" s="10">
        <v>105.6</v>
      </c>
      <c r="J7" s="10">
        <f t="shared" si="0"/>
        <v>435.6</v>
      </c>
      <c r="K7" s="2"/>
      <c r="L7" s="2">
        <f t="shared" si="5"/>
        <v>70.199999999999989</v>
      </c>
      <c r="M7" s="10">
        <f t="shared" ca="1" si="6"/>
        <v>94.354838709677409</v>
      </c>
      <c r="N7" s="11">
        <f t="shared" si="7"/>
        <v>0.16115702479338839</v>
      </c>
      <c r="O7" s="11">
        <f t="shared" si="1"/>
        <v>0.75757575757575757</v>
      </c>
      <c r="P7" s="11">
        <f t="shared" si="8"/>
        <v>0.81404958677685957</v>
      </c>
      <c r="Q7" s="11">
        <f t="shared" si="2"/>
        <v>0.91904047976011982</v>
      </c>
      <c r="R7" s="11">
        <f t="shared" si="9"/>
        <v>0.34574168076706147</v>
      </c>
      <c r="S7" s="11"/>
      <c r="T7" s="12">
        <f t="shared" si="3"/>
        <v>0</v>
      </c>
      <c r="U7" s="2"/>
      <c r="V7" s="13" t="s">
        <v>26</v>
      </c>
      <c r="W7" s="14">
        <f>SUM(J:J)</f>
        <v>11650.300000000001</v>
      </c>
    </row>
    <row r="8" spans="1:23" ht="16.5" thickBot="1" x14ac:dyDescent="0.3">
      <c r="A8" s="45"/>
      <c r="B8" s="9">
        <v>44713</v>
      </c>
      <c r="C8" s="2">
        <f t="shared" ca="1" si="4"/>
        <v>30</v>
      </c>
      <c r="E8" s="10">
        <v>364.9</v>
      </c>
      <c r="F8" s="10">
        <v>363.6</v>
      </c>
      <c r="G8" s="10">
        <v>131.80000000000001</v>
      </c>
      <c r="H8" s="10">
        <v>119.7</v>
      </c>
      <c r="I8" s="10">
        <v>83.7</v>
      </c>
      <c r="J8" s="10">
        <f t="shared" si="0"/>
        <v>447.3</v>
      </c>
      <c r="K8" s="2"/>
      <c r="L8" s="2">
        <f t="shared" si="5"/>
        <v>70.300000000000026</v>
      </c>
      <c r="M8" s="10">
        <f t="shared" ca="1" si="6"/>
        <v>97.638888888888914</v>
      </c>
      <c r="N8" s="11">
        <f t="shared" si="7"/>
        <v>0.15716521350324172</v>
      </c>
      <c r="O8" s="11">
        <f t="shared" si="1"/>
        <v>0.81287726358148893</v>
      </c>
      <c r="P8" s="11">
        <f t="shared" si="8"/>
        <v>0.81578359043147763</v>
      </c>
      <c r="Q8" s="11">
        <f t="shared" si="2"/>
        <v>0.90819423368740515</v>
      </c>
      <c r="R8" s="11">
        <f t="shared" si="9"/>
        <v>0.32803507810359006</v>
      </c>
      <c r="S8" s="11"/>
      <c r="T8" s="12">
        <f t="shared" si="3"/>
        <v>0</v>
      </c>
      <c r="U8" s="2"/>
      <c r="V8" s="2"/>
      <c r="W8" s="2"/>
    </row>
    <row r="9" spans="1:23" ht="15.75" x14ac:dyDescent="0.25">
      <c r="A9" s="45"/>
      <c r="B9" s="9">
        <v>44743</v>
      </c>
      <c r="C9" s="2">
        <f t="shared" ca="1" si="4"/>
        <v>31</v>
      </c>
      <c r="E9" s="10">
        <v>498.2</v>
      </c>
      <c r="F9" s="10">
        <v>350.6</v>
      </c>
      <c r="G9" s="10">
        <v>133.6</v>
      </c>
      <c r="H9" s="10">
        <v>123.1</v>
      </c>
      <c r="I9" s="10">
        <v>235.5</v>
      </c>
      <c r="J9" s="10">
        <f t="shared" si="0"/>
        <v>586.1</v>
      </c>
      <c r="K9" s="2"/>
      <c r="L9" s="2">
        <f t="shared" si="5"/>
        <v>77.400000000000034</v>
      </c>
      <c r="M9" s="10">
        <f t="shared" ca="1" si="6"/>
        <v>104.03225806451617</v>
      </c>
      <c r="N9" s="11">
        <f t="shared" si="7"/>
        <v>0.13205937553318553</v>
      </c>
      <c r="O9" s="11">
        <f t="shared" si="1"/>
        <v>0.59819143490871862</v>
      </c>
      <c r="P9" s="11">
        <f t="shared" si="8"/>
        <v>0.85002559290223512</v>
      </c>
      <c r="Q9" s="11">
        <f t="shared" si="2"/>
        <v>0.92140718562874246</v>
      </c>
      <c r="R9" s="11">
        <f t="shared" si="9"/>
        <v>0.24708952228020875</v>
      </c>
      <c r="S9" s="11"/>
      <c r="T9" s="12">
        <f t="shared" si="3"/>
        <v>0</v>
      </c>
      <c r="U9" s="2"/>
      <c r="V9" s="52" t="s">
        <v>27</v>
      </c>
      <c r="W9" s="53"/>
    </row>
    <row r="10" spans="1:23" ht="15.75" x14ac:dyDescent="0.25">
      <c r="A10" s="45"/>
      <c r="B10" s="9">
        <v>44774</v>
      </c>
      <c r="C10" s="2">
        <f t="shared" ca="1" si="4"/>
        <v>31</v>
      </c>
      <c r="E10" s="10">
        <v>371.1</v>
      </c>
      <c r="F10" s="10">
        <v>297.39999999999998</v>
      </c>
      <c r="G10" s="10">
        <v>132.80000000000001</v>
      </c>
      <c r="H10" s="10">
        <v>121.1</v>
      </c>
      <c r="I10" s="10">
        <v>155.69999999999999</v>
      </c>
      <c r="J10" s="10">
        <f t="shared" si="0"/>
        <v>453.09999999999997</v>
      </c>
      <c r="K10" s="2"/>
      <c r="L10" s="2">
        <f t="shared" si="5"/>
        <v>70.299999999999926</v>
      </c>
      <c r="M10" s="10">
        <f t="shared" ca="1" si="6"/>
        <v>94.489247311827853</v>
      </c>
      <c r="N10" s="11">
        <f t="shared" si="7"/>
        <v>0.15515338777311838</v>
      </c>
      <c r="O10" s="11">
        <f t="shared" si="1"/>
        <v>0.65636724784815714</v>
      </c>
      <c r="P10" s="11">
        <f t="shared" si="8"/>
        <v>0.81902449790333276</v>
      </c>
      <c r="Q10" s="11">
        <f t="shared" si="2"/>
        <v>0.91189759036144569</v>
      </c>
      <c r="R10" s="11">
        <f t="shared" si="9"/>
        <v>0.32632713554298032</v>
      </c>
      <c r="S10" s="11"/>
      <c r="T10" s="12">
        <f t="shared" si="3"/>
        <v>0</v>
      </c>
      <c r="U10" s="2"/>
      <c r="V10" s="7" t="s">
        <v>28</v>
      </c>
      <c r="W10" s="15">
        <f ca="1">SUM(C:C)</f>
        <v>936</v>
      </c>
    </row>
    <row r="11" spans="1:23" ht="15.75" x14ac:dyDescent="0.25">
      <c r="A11" s="45"/>
      <c r="B11" s="9">
        <v>44805</v>
      </c>
      <c r="C11" s="2">
        <f t="shared" ca="1" si="4"/>
        <v>30</v>
      </c>
      <c r="E11" s="10">
        <v>276.39999999999998</v>
      </c>
      <c r="F11" s="10">
        <v>172</v>
      </c>
      <c r="G11" s="10">
        <v>91.9</v>
      </c>
      <c r="H11" s="10">
        <v>83.9</v>
      </c>
      <c r="I11" s="10">
        <v>170.2</v>
      </c>
      <c r="J11" s="10">
        <f t="shared" si="0"/>
        <v>342.2</v>
      </c>
      <c r="K11" s="2"/>
      <c r="L11" s="2">
        <f t="shared" si="5"/>
        <v>57.800000000000011</v>
      </c>
      <c r="M11" s="10">
        <f t="shared" ca="1" si="6"/>
        <v>80.277777777777786</v>
      </c>
      <c r="N11" s="11">
        <f t="shared" si="7"/>
        <v>0.16890707188778495</v>
      </c>
      <c r="O11" s="11">
        <f t="shared" si="1"/>
        <v>0.50263004091174757</v>
      </c>
      <c r="P11" s="11">
        <f t="shared" si="8"/>
        <v>0.8077147866744594</v>
      </c>
      <c r="Q11" s="11">
        <f t="shared" si="2"/>
        <v>0.91294885745375409</v>
      </c>
      <c r="R11" s="11">
        <f t="shared" si="9"/>
        <v>0.3035455861070912</v>
      </c>
      <c r="S11" s="11"/>
      <c r="T11" s="12">
        <f t="shared" si="3"/>
        <v>0</v>
      </c>
      <c r="U11" s="2"/>
      <c r="V11" s="7" t="s">
        <v>15</v>
      </c>
      <c r="W11" s="16">
        <f>W3/W7</f>
        <v>0.52927392427662789</v>
      </c>
    </row>
    <row r="12" spans="1:23" ht="15.75" x14ac:dyDescent="0.25">
      <c r="A12" s="45"/>
      <c r="B12" s="9">
        <v>44835</v>
      </c>
      <c r="C12" s="2">
        <f t="shared" ca="1" si="4"/>
        <v>31</v>
      </c>
      <c r="E12" s="10">
        <v>254</v>
      </c>
      <c r="F12" s="10">
        <v>128.6</v>
      </c>
      <c r="G12" s="10">
        <v>78.5</v>
      </c>
      <c r="H12" s="10">
        <v>70.400000000000006</v>
      </c>
      <c r="I12" s="10">
        <v>187.7</v>
      </c>
      <c r="J12" s="10">
        <f t="shared" si="0"/>
        <v>316.29999999999995</v>
      </c>
      <c r="K12" s="2"/>
      <c r="L12" s="2">
        <f t="shared" si="5"/>
        <v>54.19999999999996</v>
      </c>
      <c r="M12" s="10">
        <f t="shared" ca="1" si="6"/>
        <v>72.84946236559135</v>
      </c>
      <c r="N12" s="11">
        <f t="shared" si="7"/>
        <v>0.17135630730319307</v>
      </c>
      <c r="O12" s="11">
        <f t="shared" si="1"/>
        <v>0.4065760354094215</v>
      </c>
      <c r="P12" s="11">
        <f t="shared" si="8"/>
        <v>0.80303509326588696</v>
      </c>
      <c r="Q12" s="11">
        <f t="shared" si="2"/>
        <v>0.89681528662420384</v>
      </c>
      <c r="R12" s="11">
        <f t="shared" si="9"/>
        <v>0.27716535433070866</v>
      </c>
      <c r="S12" s="11"/>
      <c r="T12" s="12">
        <f t="shared" si="3"/>
        <v>0</v>
      </c>
      <c r="U12" s="2"/>
      <c r="V12" s="7" t="s">
        <v>29</v>
      </c>
      <c r="W12" s="16">
        <f>W2/W7</f>
        <v>0.8602611091559873</v>
      </c>
    </row>
    <row r="13" spans="1:23" ht="15.75" x14ac:dyDescent="0.25">
      <c r="A13" s="45"/>
      <c r="B13" s="9">
        <v>44866</v>
      </c>
      <c r="C13" s="2">
        <f t="shared" ca="1" si="4"/>
        <v>30</v>
      </c>
      <c r="E13" s="10">
        <v>269.39999999999998</v>
      </c>
      <c r="F13" s="10">
        <v>51.2</v>
      </c>
      <c r="G13" s="10">
        <v>42.9</v>
      </c>
      <c r="H13" s="10">
        <v>35.700000000000003</v>
      </c>
      <c r="I13" s="10">
        <v>272.89999999999998</v>
      </c>
      <c r="J13" s="10">
        <f t="shared" si="0"/>
        <v>324.09999999999997</v>
      </c>
      <c r="K13" s="2"/>
      <c r="L13" s="2">
        <f t="shared" si="5"/>
        <v>47.499999999999993</v>
      </c>
      <c r="M13" s="10">
        <f t="shared" ca="1" si="6"/>
        <v>65.972222222222214</v>
      </c>
      <c r="N13" s="11">
        <f t="shared" si="7"/>
        <v>0.14655970379512495</v>
      </c>
      <c r="O13" s="11">
        <f t="shared" si="1"/>
        <v>0.15797593335390314</v>
      </c>
      <c r="P13" s="11">
        <f t="shared" si="8"/>
        <v>0.83122493057698243</v>
      </c>
      <c r="Q13" s="11">
        <f t="shared" si="2"/>
        <v>0.8321678321678323</v>
      </c>
      <c r="R13" s="11">
        <f t="shared" si="9"/>
        <v>0.13251670378619157</v>
      </c>
      <c r="S13" s="11"/>
      <c r="T13" s="12">
        <f t="shared" ref="T13:T33" si="10">(E13-I13)*S13</f>
        <v>0</v>
      </c>
      <c r="U13" s="2"/>
      <c r="V13" s="7" t="s">
        <v>30</v>
      </c>
      <c r="W13" s="16">
        <f>W5/W4</f>
        <v>0.8925095942982455</v>
      </c>
    </row>
    <row r="14" spans="1:23" ht="15.75" x14ac:dyDescent="0.25">
      <c r="A14" s="45"/>
      <c r="B14" s="17">
        <v>44896</v>
      </c>
      <c r="C14" s="18">
        <f t="shared" ca="1" si="4"/>
        <v>31</v>
      </c>
      <c r="D14" s="19"/>
      <c r="E14" s="20">
        <v>404.1</v>
      </c>
      <c r="F14" s="20">
        <v>8.3000000000000007</v>
      </c>
      <c r="G14" s="20">
        <v>23.7</v>
      </c>
      <c r="H14" s="20">
        <v>21.2</v>
      </c>
      <c r="I14" s="20">
        <v>436</v>
      </c>
      <c r="J14" s="20">
        <f t="shared" si="0"/>
        <v>444.3</v>
      </c>
      <c r="K14" s="18"/>
      <c r="L14" s="18">
        <f t="shared" si="5"/>
        <v>37.699999999999989</v>
      </c>
      <c r="M14" s="20">
        <f t="shared" ca="1" si="6"/>
        <v>50.672043010752674</v>
      </c>
      <c r="N14" s="21">
        <f t="shared" si="7"/>
        <v>8.4852577087553421E-2</v>
      </c>
      <c r="O14" s="21">
        <f t="shared" si="1"/>
        <v>1.8681071348188163E-2</v>
      </c>
      <c r="P14" s="21">
        <f t="shared" si="8"/>
        <v>0.90952059419311282</v>
      </c>
      <c r="Q14" s="21">
        <f t="shared" si="2"/>
        <v>0.89451476793248941</v>
      </c>
      <c r="R14" s="21">
        <f t="shared" si="9"/>
        <v>5.2462261816382076E-2</v>
      </c>
      <c r="S14" s="21"/>
      <c r="T14" s="22">
        <f t="shared" si="10"/>
        <v>0</v>
      </c>
      <c r="U14" s="2"/>
      <c r="V14" s="7" t="s">
        <v>31</v>
      </c>
      <c r="W14" s="16">
        <f>W5/W2</f>
        <v>0.25989044430919056</v>
      </c>
    </row>
    <row r="15" spans="1:23" ht="15.75" x14ac:dyDescent="0.25">
      <c r="A15" s="45"/>
      <c r="B15" s="9">
        <v>44927</v>
      </c>
      <c r="C15" s="2">
        <f t="shared" ca="1" si="4"/>
        <v>31</v>
      </c>
      <c r="E15" s="10">
        <v>293.10000000000002</v>
      </c>
      <c r="F15" s="10">
        <v>17.899999999999999</v>
      </c>
      <c r="G15" s="10">
        <v>33.6</v>
      </c>
      <c r="H15" s="10">
        <v>26.6</v>
      </c>
      <c r="I15" s="10">
        <v>321.10000000000002</v>
      </c>
      <c r="J15" s="10">
        <f t="shared" si="0"/>
        <v>339</v>
      </c>
      <c r="K15" s="2"/>
      <c r="L15" s="2">
        <f t="shared" si="5"/>
        <v>38.899999999999977</v>
      </c>
      <c r="M15" s="10">
        <f t="shared" ca="1" si="6"/>
        <v>52.284946236559115</v>
      </c>
      <c r="N15" s="11">
        <f t="shared" si="7"/>
        <v>0.11474926253687309</v>
      </c>
      <c r="O15" s="11">
        <f t="shared" si="1"/>
        <v>5.2802359882005899E-2</v>
      </c>
      <c r="P15" s="11">
        <f t="shared" si="8"/>
        <v>0.8646017699115045</v>
      </c>
      <c r="Q15" s="11">
        <f t="shared" si="2"/>
        <v>0.79166666666666663</v>
      </c>
      <c r="R15" s="11">
        <f t="shared" si="9"/>
        <v>9.0754008870692598E-2</v>
      </c>
      <c r="S15" s="12"/>
      <c r="T15" s="12">
        <f>(E15-I15)*S15</f>
        <v>0</v>
      </c>
      <c r="U15" s="2"/>
      <c r="V15" s="7" t="s">
        <v>32</v>
      </c>
      <c r="W15" s="8">
        <f>W7-W2-(W4-W5)</f>
        <v>1314.3000000000015</v>
      </c>
    </row>
    <row r="16" spans="1:23" ht="15.75" x14ac:dyDescent="0.25">
      <c r="A16" s="45"/>
      <c r="B16" s="9">
        <v>44958</v>
      </c>
      <c r="C16" s="2">
        <f t="shared" ca="1" si="4"/>
        <v>28</v>
      </c>
      <c r="E16" s="10">
        <v>313.60000000000002</v>
      </c>
      <c r="F16" s="10">
        <v>30.2</v>
      </c>
      <c r="G16" s="10">
        <v>35</v>
      </c>
      <c r="H16" s="10">
        <v>34.4</v>
      </c>
      <c r="I16" s="10">
        <v>322.89999999999998</v>
      </c>
      <c r="J16" s="10">
        <f t="shared" si="0"/>
        <v>353.09999999999997</v>
      </c>
      <c r="K16" s="2"/>
      <c r="L16" s="2">
        <f t="shared" si="5"/>
        <v>38.899999999999942</v>
      </c>
      <c r="M16" s="10">
        <f t="shared" ca="1" si="6"/>
        <v>57.886904761904674</v>
      </c>
      <c r="N16" s="11">
        <f t="shared" si="7"/>
        <v>0.11016709147550253</v>
      </c>
      <c r="O16" s="11">
        <f t="shared" si="1"/>
        <v>8.5528178986122916E-2</v>
      </c>
      <c r="P16" s="11">
        <f t="shared" si="8"/>
        <v>0.88813367318040226</v>
      </c>
      <c r="Q16" s="11">
        <f t="shared" si="2"/>
        <v>0.98285714285714276</v>
      </c>
      <c r="R16" s="11">
        <f t="shared" si="9"/>
        <v>0.10969387755102039</v>
      </c>
      <c r="S16" s="12"/>
      <c r="T16" s="12">
        <f t="shared" si="10"/>
        <v>0</v>
      </c>
      <c r="U16" s="2"/>
      <c r="V16" s="7" t="s">
        <v>33</v>
      </c>
      <c r="W16" s="23">
        <f ca="1">W15/W10/0.024</f>
        <v>58.506944444444514</v>
      </c>
    </row>
    <row r="17" spans="1:23" ht="15.75" x14ac:dyDescent="0.25">
      <c r="A17" s="45"/>
      <c r="B17" s="9">
        <v>44986</v>
      </c>
      <c r="C17" s="2">
        <f t="shared" ca="1" si="4"/>
        <v>31</v>
      </c>
      <c r="E17" s="10">
        <v>252.5</v>
      </c>
      <c r="F17" s="10">
        <v>140.30000000000001</v>
      </c>
      <c r="G17" s="10">
        <v>89.7</v>
      </c>
      <c r="H17" s="10">
        <v>81.400000000000006</v>
      </c>
      <c r="I17" s="10">
        <v>175.2</v>
      </c>
      <c r="J17" s="10">
        <f t="shared" si="0"/>
        <v>315.5</v>
      </c>
      <c r="K17" s="2"/>
      <c r="L17" s="2">
        <f t="shared" si="5"/>
        <v>54.7</v>
      </c>
      <c r="M17" s="10">
        <f t="shared" ca="1" si="6"/>
        <v>73.521505376344095</v>
      </c>
      <c r="N17" s="11">
        <f t="shared" si="7"/>
        <v>0.1733755942947702</v>
      </c>
      <c r="O17" s="11">
        <f t="shared" si="1"/>
        <v>0.44469096671949293</v>
      </c>
      <c r="P17" s="11">
        <f t="shared" si="8"/>
        <v>0.80031695721077656</v>
      </c>
      <c r="Q17" s="11">
        <f t="shared" si="2"/>
        <v>0.90746934225195097</v>
      </c>
      <c r="R17" s="11">
        <f t="shared" si="9"/>
        <v>0.32237623762376239</v>
      </c>
      <c r="S17" s="12"/>
      <c r="T17" s="12">
        <f t="shared" si="10"/>
        <v>0</v>
      </c>
      <c r="U17" s="2"/>
      <c r="V17" s="7" t="s">
        <v>34</v>
      </c>
      <c r="W17" s="16">
        <f>W15/W7</f>
        <v>0.11281254559968425</v>
      </c>
    </row>
    <row r="18" spans="1:23" ht="15.75" x14ac:dyDescent="0.25">
      <c r="A18" s="46"/>
      <c r="B18" s="24">
        <v>45017</v>
      </c>
      <c r="C18" s="25">
        <f t="shared" ca="1" si="4"/>
        <v>30</v>
      </c>
      <c r="D18" s="26"/>
      <c r="E18" s="27">
        <v>157.30000000000001</v>
      </c>
      <c r="F18" s="27">
        <v>132.30000000000001</v>
      </c>
      <c r="G18" s="27">
        <v>59.4</v>
      </c>
      <c r="H18" s="27">
        <v>54.3</v>
      </c>
      <c r="I18" s="27">
        <v>61.8</v>
      </c>
      <c r="J18" s="27">
        <f t="shared" si="0"/>
        <v>194.10000000000002</v>
      </c>
      <c r="K18" s="25"/>
      <c r="L18" s="25">
        <f t="shared" si="5"/>
        <v>31.70000000000001</v>
      </c>
      <c r="M18" s="27">
        <f t="shared" ca="1" si="6"/>
        <v>44.027777777777793</v>
      </c>
      <c r="N18" s="28">
        <f t="shared" si="7"/>
        <v>0.16331787738279241</v>
      </c>
      <c r="O18" s="28">
        <f t="shared" si="1"/>
        <v>0.68160741885625964</v>
      </c>
      <c r="P18" s="28">
        <f t="shared" si="8"/>
        <v>0.81040700669757848</v>
      </c>
      <c r="Q18" s="28">
        <f t="shared" si="2"/>
        <v>0.91414141414141414</v>
      </c>
      <c r="R18" s="28">
        <f t="shared" si="9"/>
        <v>0.34520025429116336</v>
      </c>
      <c r="S18" s="29"/>
      <c r="T18" s="29">
        <f t="shared" si="10"/>
        <v>0</v>
      </c>
      <c r="U18" s="2"/>
      <c r="V18" s="7" t="s">
        <v>35</v>
      </c>
      <c r="W18" s="16">
        <f>(W4-W5)/W7</f>
        <v>2.6926345244328492E-2</v>
      </c>
    </row>
    <row r="19" spans="1:23" ht="16.5" thickBot="1" x14ac:dyDescent="0.3">
      <c r="A19" s="44" t="s">
        <v>36</v>
      </c>
      <c r="B19" s="9">
        <v>45047</v>
      </c>
      <c r="C19" s="2">
        <f t="shared" ca="1" si="4"/>
        <v>31</v>
      </c>
      <c r="E19" s="10">
        <v>258.10000000000002</v>
      </c>
      <c r="F19" s="10">
        <v>246.6</v>
      </c>
      <c r="G19" s="10">
        <v>88.7</v>
      </c>
      <c r="H19" s="10">
        <v>78.599999999999994</v>
      </c>
      <c r="I19" s="10">
        <v>45</v>
      </c>
      <c r="J19" s="10">
        <f t="shared" si="0"/>
        <v>291.60000000000002</v>
      </c>
      <c r="K19" s="2"/>
      <c r="L19" s="2">
        <f t="shared" si="5"/>
        <v>23.399999999999991</v>
      </c>
      <c r="M19" s="10">
        <f t="shared" ca="1" si="6"/>
        <v>31.451612903225794</v>
      </c>
      <c r="N19" s="11">
        <f t="shared" si="7"/>
        <v>8.0246913580246881E-2</v>
      </c>
      <c r="O19" s="11">
        <f t="shared" si="1"/>
        <v>0.84567901234567888</v>
      </c>
      <c r="P19" s="11">
        <f>E19/J19</f>
        <v>0.885116598079561</v>
      </c>
      <c r="Q19" s="11">
        <f t="shared" si="2"/>
        <v>0.88613303269447563</v>
      </c>
      <c r="R19" s="11">
        <f t="shared" si="9"/>
        <v>0.30453312669507937</v>
      </c>
      <c r="S19" s="30"/>
      <c r="T19" s="12">
        <f t="shared" si="10"/>
        <v>0</v>
      </c>
      <c r="U19" s="2"/>
      <c r="V19" s="13" t="s">
        <v>37</v>
      </c>
      <c r="W19" s="31">
        <f>SUM(T:T)</f>
        <v>0</v>
      </c>
    </row>
    <row r="20" spans="1:23" ht="15.75" x14ac:dyDescent="0.25">
      <c r="A20" s="45"/>
      <c r="B20" s="9">
        <v>45078</v>
      </c>
      <c r="C20" s="2">
        <f t="shared" ca="1" si="4"/>
        <v>30</v>
      </c>
      <c r="E20" s="10">
        <v>356.4</v>
      </c>
      <c r="F20" s="10">
        <v>362.7</v>
      </c>
      <c r="G20" s="10">
        <v>133.5</v>
      </c>
      <c r="H20" s="10">
        <v>122</v>
      </c>
      <c r="I20" s="10">
        <v>34.6</v>
      </c>
      <c r="J20" s="10">
        <f t="shared" si="0"/>
        <v>397.3</v>
      </c>
      <c r="K20" s="2"/>
      <c r="L20" s="2">
        <f t="shared" si="5"/>
        <v>29.400000000000034</v>
      </c>
      <c r="M20" s="10">
        <f t="shared" ca="1" si="6"/>
        <v>40.833333333333378</v>
      </c>
      <c r="N20" s="11">
        <f t="shared" si="7"/>
        <v>7.3999496602064022E-2</v>
      </c>
      <c r="O20" s="11">
        <f t="shared" si="1"/>
        <v>0.91291215706015605</v>
      </c>
      <c r="P20" s="11">
        <f t="shared" si="8"/>
        <v>0.8970551220739994</v>
      </c>
      <c r="Q20" s="11">
        <f t="shared" si="2"/>
        <v>0.91385767790262173</v>
      </c>
      <c r="R20" s="11">
        <f t="shared" si="9"/>
        <v>0.34231200897867564</v>
      </c>
      <c r="S20" s="30"/>
      <c r="T20" s="12">
        <f t="shared" si="10"/>
        <v>0</v>
      </c>
      <c r="U20" s="2"/>
      <c r="V20" s="2"/>
      <c r="W20" s="2"/>
    </row>
    <row r="21" spans="1:23" ht="15.75" x14ac:dyDescent="0.25">
      <c r="A21" s="45"/>
      <c r="B21" s="9">
        <v>45108</v>
      </c>
      <c r="C21" s="2">
        <f t="shared" ca="1" si="4"/>
        <v>31</v>
      </c>
      <c r="E21" s="10">
        <v>346.3</v>
      </c>
      <c r="F21" s="10">
        <v>345.2</v>
      </c>
      <c r="G21" s="10">
        <v>145.80000000000001</v>
      </c>
      <c r="H21" s="10">
        <v>129.69999999999999</v>
      </c>
      <c r="I21" s="10">
        <v>46.7</v>
      </c>
      <c r="J21" s="10">
        <f t="shared" si="0"/>
        <v>391.9</v>
      </c>
      <c r="K21" s="2"/>
      <c r="L21" s="2">
        <f t="shared" si="5"/>
        <v>29.499999999999943</v>
      </c>
      <c r="M21" s="10">
        <f t="shared" ca="1" si="6"/>
        <v>39.650537634408522</v>
      </c>
      <c r="N21" s="11">
        <f t="shared" si="7"/>
        <v>7.5274304669558423E-2</v>
      </c>
      <c r="O21" s="11">
        <f t="shared" si="1"/>
        <v>0.88083694820107172</v>
      </c>
      <c r="P21" s="11">
        <f t="shared" si="8"/>
        <v>0.88364378668027566</v>
      </c>
      <c r="Q21" s="11">
        <f t="shared" si="2"/>
        <v>0.88957475994513013</v>
      </c>
      <c r="R21" s="11">
        <f t="shared" si="9"/>
        <v>0.37453075368177874</v>
      </c>
      <c r="S21" s="30"/>
      <c r="T21" s="12">
        <f t="shared" si="10"/>
        <v>0</v>
      </c>
      <c r="U21" s="2"/>
      <c r="V21" s="2"/>
      <c r="W21" s="2"/>
    </row>
    <row r="22" spans="1:23" ht="15.75" x14ac:dyDescent="0.25">
      <c r="A22" s="45"/>
      <c r="B22" s="9">
        <v>45139</v>
      </c>
      <c r="C22" s="2">
        <f t="shared" ca="1" si="4"/>
        <v>31</v>
      </c>
      <c r="E22" s="10">
        <v>369.5</v>
      </c>
      <c r="F22" s="10">
        <v>295.2</v>
      </c>
      <c r="G22" s="10">
        <v>108.2</v>
      </c>
      <c r="H22" s="10">
        <v>95</v>
      </c>
      <c r="I22" s="10">
        <v>113.5</v>
      </c>
      <c r="J22" s="10">
        <f t="shared" si="0"/>
        <v>408.7</v>
      </c>
      <c r="K22" s="2"/>
      <c r="L22" s="2">
        <f t="shared" si="5"/>
        <v>25.999999999999986</v>
      </c>
      <c r="M22" s="10">
        <f t="shared" ca="1" si="6"/>
        <v>34.94623655913977</v>
      </c>
      <c r="N22" s="11">
        <f t="shared" si="7"/>
        <v>6.3616344506973302E-2</v>
      </c>
      <c r="O22" s="11">
        <f t="shared" si="1"/>
        <v>0.72229018840225101</v>
      </c>
      <c r="P22" s="11">
        <f t="shared" si="8"/>
        <v>0.90408612674333255</v>
      </c>
      <c r="Q22" s="11">
        <f t="shared" si="2"/>
        <v>0.87800369685767099</v>
      </c>
      <c r="R22" s="11">
        <f t="shared" si="9"/>
        <v>0.25710419485791608</v>
      </c>
      <c r="S22" s="30"/>
      <c r="T22" s="12">
        <f t="shared" si="10"/>
        <v>0</v>
      </c>
      <c r="U22" s="2"/>
      <c r="V22" s="2"/>
      <c r="W22" s="2"/>
    </row>
    <row r="23" spans="1:23" ht="15.75" x14ac:dyDescent="0.25">
      <c r="A23" s="45"/>
      <c r="B23" s="9">
        <v>45170</v>
      </c>
      <c r="C23" s="2">
        <f t="shared" ca="1" si="4"/>
        <v>30</v>
      </c>
      <c r="E23" s="10">
        <v>381.9</v>
      </c>
      <c r="F23" s="10">
        <v>332.2</v>
      </c>
      <c r="G23" s="10">
        <v>133.6</v>
      </c>
      <c r="H23" s="10">
        <v>118.5</v>
      </c>
      <c r="I23" s="10">
        <v>90.6</v>
      </c>
      <c r="J23" s="10">
        <f t="shared" si="0"/>
        <v>422.79999999999995</v>
      </c>
      <c r="K23" s="2"/>
      <c r="L23" s="2">
        <f t="shared" si="5"/>
        <v>25.799999999999983</v>
      </c>
      <c r="M23" s="10">
        <f t="shared" ca="1" si="6"/>
        <v>35.833333333333307</v>
      </c>
      <c r="N23" s="11">
        <f t="shared" si="7"/>
        <v>6.1021759697256352E-2</v>
      </c>
      <c r="O23" s="11">
        <f t="shared" si="1"/>
        <v>0.78571428571428581</v>
      </c>
      <c r="P23" s="11">
        <f t="shared" si="8"/>
        <v>0.90326395458845798</v>
      </c>
      <c r="Q23" s="11">
        <f t="shared" si="2"/>
        <v>0.8869760479041916</v>
      </c>
      <c r="R23" s="11">
        <f t="shared" si="9"/>
        <v>0.31029065200314221</v>
      </c>
      <c r="S23" s="30"/>
      <c r="T23" s="12">
        <f t="shared" si="10"/>
        <v>0</v>
      </c>
      <c r="U23" s="2"/>
      <c r="V23" s="2"/>
      <c r="W23" s="2"/>
    </row>
    <row r="24" spans="1:23" ht="15.75" x14ac:dyDescent="0.25">
      <c r="A24" s="45"/>
      <c r="B24" s="9">
        <v>45200</v>
      </c>
      <c r="C24" s="2">
        <f t="shared" ca="1" si="4"/>
        <v>31</v>
      </c>
      <c r="E24" s="10">
        <v>364.2</v>
      </c>
      <c r="F24" s="10">
        <v>163.4</v>
      </c>
      <c r="G24" s="10">
        <v>69.2</v>
      </c>
      <c r="H24" s="10">
        <v>57.4</v>
      </c>
      <c r="I24" s="10">
        <v>234.8</v>
      </c>
      <c r="J24" s="10">
        <f t="shared" si="0"/>
        <v>398.20000000000005</v>
      </c>
      <c r="K24" s="2"/>
      <c r="L24" s="2">
        <f t="shared" si="5"/>
        <v>22.200000000000053</v>
      </c>
      <c r="M24" s="10">
        <f t="shared" ca="1" si="6"/>
        <v>29.838709677419427</v>
      </c>
      <c r="N24" s="11">
        <f t="shared" si="7"/>
        <v>5.5750878955298969E-2</v>
      </c>
      <c r="O24" s="11">
        <f t="shared" si="1"/>
        <v>0.41034655951783022</v>
      </c>
      <c r="P24" s="11">
        <f t="shared" si="8"/>
        <v>0.91461577096936197</v>
      </c>
      <c r="Q24" s="11">
        <f t="shared" si="2"/>
        <v>0.82947976878612706</v>
      </c>
      <c r="R24" s="11">
        <f t="shared" si="9"/>
        <v>0.15760571114772104</v>
      </c>
      <c r="S24" s="30"/>
      <c r="T24" s="12">
        <f t="shared" si="10"/>
        <v>0</v>
      </c>
      <c r="U24" s="2"/>
      <c r="V24" s="2"/>
      <c r="W24" s="2"/>
    </row>
    <row r="25" spans="1:23" ht="15.75" x14ac:dyDescent="0.25">
      <c r="A25" s="45"/>
      <c r="B25" s="9">
        <v>45231</v>
      </c>
      <c r="C25" s="2">
        <f t="shared" ca="1" si="4"/>
        <v>30</v>
      </c>
      <c r="E25" s="10">
        <v>383</v>
      </c>
      <c r="F25" s="10">
        <v>52.5</v>
      </c>
      <c r="G25" s="10">
        <v>33.4</v>
      </c>
      <c r="H25" s="10">
        <v>27.4</v>
      </c>
      <c r="I25" s="10">
        <v>357</v>
      </c>
      <c r="J25" s="10">
        <f t="shared" si="0"/>
        <v>409.5</v>
      </c>
      <c r="K25" s="2"/>
      <c r="L25" s="2">
        <f t="shared" si="5"/>
        <v>20.5</v>
      </c>
      <c r="M25" s="10">
        <f t="shared" ca="1" si="6"/>
        <v>28.472222222222221</v>
      </c>
      <c r="N25" s="11">
        <f t="shared" si="7"/>
        <v>5.0061050061050064E-2</v>
      </c>
      <c r="O25" s="11">
        <f t="shared" si="1"/>
        <v>0.12820512820512819</v>
      </c>
      <c r="P25" s="11">
        <f t="shared" si="8"/>
        <v>0.93528693528693529</v>
      </c>
      <c r="Q25" s="11">
        <f t="shared" si="2"/>
        <v>0.82035928143712578</v>
      </c>
      <c r="R25" s="11">
        <f t="shared" si="9"/>
        <v>7.1540469973890339E-2</v>
      </c>
      <c r="S25" s="30"/>
      <c r="T25" s="12">
        <f t="shared" si="10"/>
        <v>0</v>
      </c>
      <c r="U25" s="2"/>
      <c r="V25" s="2"/>
      <c r="W25" s="2"/>
    </row>
    <row r="26" spans="1:23" ht="15.75" x14ac:dyDescent="0.25">
      <c r="A26" s="45"/>
      <c r="B26" s="17">
        <v>45261</v>
      </c>
      <c r="C26" s="18">
        <f ca="1">_xlfn.DAYS(MIN(EOMONTH(B26,0),TODAY()),B26)+1</f>
        <v>31</v>
      </c>
      <c r="D26" s="19"/>
      <c r="E26" s="20">
        <v>486</v>
      </c>
      <c r="F26" s="20">
        <v>25.9</v>
      </c>
      <c r="G26" s="20">
        <v>56.3</v>
      </c>
      <c r="H26" s="20">
        <v>49.7</v>
      </c>
      <c r="I26" s="20">
        <v>489</v>
      </c>
      <c r="J26" s="20">
        <f t="shared" si="0"/>
        <v>514.9</v>
      </c>
      <c r="K26" s="18"/>
      <c r="L26" s="18">
        <f t="shared" si="5"/>
        <v>22.299999999999983</v>
      </c>
      <c r="M26" s="20">
        <f t="shared" ca="1" si="6"/>
        <v>29.973118279569867</v>
      </c>
      <c r="N26" s="21">
        <f t="shared" si="7"/>
        <v>4.3309380462225641E-2</v>
      </c>
      <c r="O26" s="21">
        <f t="shared" si="1"/>
        <v>5.0301029326082734E-2</v>
      </c>
      <c r="P26" s="21">
        <f t="shared" si="8"/>
        <v>0.94387259662070311</v>
      </c>
      <c r="Q26" s="21">
        <f t="shared" si="2"/>
        <v>0.88277087033747792</v>
      </c>
      <c r="R26" s="21">
        <f t="shared" si="9"/>
        <v>0.10226337448559672</v>
      </c>
      <c r="S26" s="32"/>
      <c r="T26" s="22">
        <f t="shared" si="10"/>
        <v>0</v>
      </c>
      <c r="U26" s="2"/>
      <c r="V26" s="2"/>
      <c r="W26" s="2"/>
    </row>
    <row r="27" spans="1:23" ht="15.75" x14ac:dyDescent="0.25">
      <c r="A27" s="45"/>
      <c r="B27" s="9">
        <v>45292</v>
      </c>
      <c r="C27" s="2">
        <f ca="1">_xlfn.DAYS(MIN(EOMONTH(B27,0),TODAY()),B27)+1</f>
        <v>31</v>
      </c>
      <c r="E27" s="10">
        <v>483</v>
      </c>
      <c r="F27" s="10">
        <v>51.9</v>
      </c>
      <c r="G27" s="10">
        <v>75.8</v>
      </c>
      <c r="H27" s="10">
        <v>69.2</v>
      </c>
      <c r="I27" s="10">
        <v>463</v>
      </c>
      <c r="J27" s="10">
        <f t="shared" si="0"/>
        <v>514.9</v>
      </c>
      <c r="K27" s="2"/>
      <c r="L27" s="2">
        <f t="shared" si="5"/>
        <v>25.299999999999983</v>
      </c>
      <c r="M27" s="10">
        <f t="shared" ca="1" si="6"/>
        <v>34.005376344086002</v>
      </c>
      <c r="N27" s="11">
        <f t="shared" si="7"/>
        <v>4.9135754515439861E-2</v>
      </c>
      <c r="O27" s="11">
        <f t="shared" si="1"/>
        <v>0.10079627112060595</v>
      </c>
      <c r="P27" s="11">
        <f t="shared" si="8"/>
        <v>0.93804622256748882</v>
      </c>
      <c r="Q27" s="11">
        <f t="shared" si="2"/>
        <v>0.91292875989445921</v>
      </c>
      <c r="R27" s="11">
        <f t="shared" si="9"/>
        <v>0.1432712215320911</v>
      </c>
      <c r="S27" s="30"/>
      <c r="T27" s="12">
        <f t="shared" si="10"/>
        <v>0</v>
      </c>
      <c r="U27" s="2"/>
      <c r="V27" s="2"/>
      <c r="W27" s="2"/>
    </row>
    <row r="28" spans="1:23" ht="15.75" x14ac:dyDescent="0.25">
      <c r="A28" s="45"/>
      <c r="B28" s="9">
        <v>45323</v>
      </c>
      <c r="C28" s="2">
        <f ca="1">_xlfn.DAYS(MIN(EOMONTH(B28,0),TODAY()),B28)+1</f>
        <v>29</v>
      </c>
      <c r="E28" s="10">
        <v>301</v>
      </c>
      <c r="F28" s="10">
        <v>88.9</v>
      </c>
      <c r="G28" s="10">
        <v>99.6</v>
      </c>
      <c r="H28" s="10">
        <v>90.8</v>
      </c>
      <c r="I28" s="10">
        <v>245</v>
      </c>
      <c r="J28" s="10">
        <f t="shared" si="0"/>
        <v>333.9</v>
      </c>
      <c r="K28" s="2"/>
      <c r="L28" s="2">
        <f t="shared" si="5"/>
        <v>24.09999999999998</v>
      </c>
      <c r="M28" s="10">
        <f t="shared" ca="1" si="6"/>
        <v>34.626436781609165</v>
      </c>
      <c r="N28" s="11">
        <f t="shared" si="7"/>
        <v>7.2177298592392872E-2</v>
      </c>
      <c r="O28" s="11">
        <f t="shared" si="1"/>
        <v>0.26624737945492666</v>
      </c>
      <c r="P28" s="11">
        <f t="shared" si="8"/>
        <v>0.90146750524109021</v>
      </c>
      <c r="Q28" s="11">
        <f t="shared" si="2"/>
        <v>0.91164658634538154</v>
      </c>
      <c r="R28" s="11">
        <f t="shared" si="9"/>
        <v>0.30166112956810631</v>
      </c>
      <c r="S28" s="30"/>
      <c r="T28" s="12">
        <f t="shared" si="10"/>
        <v>0</v>
      </c>
      <c r="U28" s="2"/>
      <c r="V28" s="2"/>
      <c r="W28" s="2"/>
    </row>
    <row r="29" spans="1:23" ht="15.75" x14ac:dyDescent="0.25">
      <c r="A29" s="45"/>
      <c r="B29" s="9">
        <v>45352</v>
      </c>
      <c r="C29" s="2">
        <f ca="1">_xlfn.DAYS(MIN(EOMONTH(B29,0),TODAY()),B29)+1</f>
        <v>31</v>
      </c>
      <c r="E29" s="10">
        <v>326</v>
      </c>
      <c r="F29" s="10">
        <v>246</v>
      </c>
      <c r="G29" s="10">
        <v>116</v>
      </c>
      <c r="H29" s="10">
        <v>100</v>
      </c>
      <c r="I29" s="10">
        <v>117</v>
      </c>
      <c r="J29" s="10">
        <f t="shared" si="0"/>
        <v>363</v>
      </c>
      <c r="K29" s="2"/>
      <c r="L29" s="2">
        <f t="shared" si="5"/>
        <v>21</v>
      </c>
      <c r="M29" s="10">
        <f t="shared" ca="1" si="6"/>
        <v>28.2258064516129</v>
      </c>
      <c r="N29" s="11">
        <f t="shared" si="7"/>
        <v>5.7851239669421489E-2</v>
      </c>
      <c r="O29" s="11">
        <f t="shared" si="1"/>
        <v>0.6776859504132231</v>
      </c>
      <c r="P29" s="11">
        <f t="shared" si="8"/>
        <v>0.89807162534435259</v>
      </c>
      <c r="Q29" s="11">
        <f t="shared" si="2"/>
        <v>0.86206896551724133</v>
      </c>
      <c r="R29" s="11">
        <f t="shared" si="9"/>
        <v>0.30674846625766872</v>
      </c>
      <c r="S29" s="30"/>
      <c r="T29" s="12">
        <f t="shared" si="10"/>
        <v>0</v>
      </c>
      <c r="U29" s="2"/>
      <c r="V29" s="2"/>
      <c r="W29" s="2"/>
    </row>
    <row r="30" spans="1:23" ht="15.75" x14ac:dyDescent="0.25">
      <c r="A30" s="46"/>
      <c r="B30" s="24">
        <v>45383</v>
      </c>
      <c r="C30" s="25">
        <f t="shared" ref="C30:C31" ca="1" si="11">_xlfn.DAYS(MIN(EOMONTH(B30,0),TODAY()),B30)+1</f>
        <v>30</v>
      </c>
      <c r="D30" s="26"/>
      <c r="E30" s="27">
        <v>352</v>
      </c>
      <c r="F30" s="27">
        <v>320</v>
      </c>
      <c r="G30" s="27">
        <v>148</v>
      </c>
      <c r="H30" s="27">
        <v>128</v>
      </c>
      <c r="I30" s="27">
        <v>75.099999999999994</v>
      </c>
      <c r="J30" s="27">
        <f t="shared" si="0"/>
        <v>395.1</v>
      </c>
      <c r="K30" s="25"/>
      <c r="L30" s="25">
        <f t="shared" si="5"/>
        <v>23.100000000000023</v>
      </c>
      <c r="M30" s="27">
        <f t="shared" ca="1" si="6"/>
        <v>32.083333333333364</v>
      </c>
      <c r="N30" s="28">
        <f t="shared" si="7"/>
        <v>5.846621108580112E-2</v>
      </c>
      <c r="O30" s="28">
        <f t="shared" si="1"/>
        <v>0.80992153885092377</v>
      </c>
      <c r="P30" s="28">
        <f t="shared" si="8"/>
        <v>0.89091369273601617</v>
      </c>
      <c r="Q30" s="28">
        <f t="shared" si="2"/>
        <v>0.86486486486486491</v>
      </c>
      <c r="R30" s="28">
        <f t="shared" si="9"/>
        <v>0.36363636363636365</v>
      </c>
      <c r="S30" s="33"/>
      <c r="T30" s="29">
        <f t="shared" si="10"/>
        <v>0</v>
      </c>
      <c r="U30" s="2"/>
      <c r="V30" s="2"/>
      <c r="W30" s="2"/>
    </row>
    <row r="31" spans="1:23" ht="15.75" x14ac:dyDescent="0.25">
      <c r="A31" s="44" t="s">
        <v>38</v>
      </c>
      <c r="B31" s="34">
        <v>45413</v>
      </c>
      <c r="C31" s="35">
        <f t="shared" ca="1" si="11"/>
        <v>31</v>
      </c>
      <c r="D31" s="36"/>
      <c r="E31" s="37">
        <v>386</v>
      </c>
      <c r="F31" s="37">
        <v>381</v>
      </c>
      <c r="G31" s="37">
        <v>162</v>
      </c>
      <c r="H31" s="37">
        <v>143</v>
      </c>
      <c r="I31" s="37">
        <v>70.900000000000006</v>
      </c>
      <c r="J31" s="37">
        <f t="shared" si="0"/>
        <v>451.9</v>
      </c>
      <c r="K31" s="35"/>
      <c r="L31" s="35">
        <f t="shared" si="5"/>
        <v>46.899999999999977</v>
      </c>
      <c r="M31" s="37">
        <f t="shared" ca="1" si="6"/>
        <v>63.037634408602123</v>
      </c>
      <c r="N31" s="38">
        <f t="shared" si="7"/>
        <v>0.10378402301394109</v>
      </c>
      <c r="O31" s="38">
        <f t="shared" si="1"/>
        <v>0.84310688205355167</v>
      </c>
      <c r="P31" s="38">
        <f t="shared" si="8"/>
        <v>0.85417127683115734</v>
      </c>
      <c r="Q31" s="38">
        <f t="shared" si="2"/>
        <v>0.88271604938271608</v>
      </c>
      <c r="R31" s="38">
        <f t="shared" si="9"/>
        <v>0.3704663212435233</v>
      </c>
      <c r="S31" s="39"/>
      <c r="T31" s="40">
        <f t="shared" si="10"/>
        <v>0</v>
      </c>
      <c r="U31" s="2"/>
      <c r="V31" s="2"/>
      <c r="W31" s="2"/>
    </row>
    <row r="32" spans="1:23" ht="15.75" x14ac:dyDescent="0.25">
      <c r="A32" s="45"/>
      <c r="B32" s="9">
        <v>45444</v>
      </c>
      <c r="C32" s="2">
        <f ca="1">_xlfn.DAYS(MIN(EOMONTH(B32,0),TODAY()),B32)+1</f>
        <v>30</v>
      </c>
      <c r="E32" s="10">
        <v>362</v>
      </c>
      <c r="F32" s="10">
        <v>375</v>
      </c>
      <c r="G32" s="10">
        <v>158</v>
      </c>
      <c r="H32" s="10">
        <v>137</v>
      </c>
      <c r="I32" s="10">
        <v>83.2</v>
      </c>
      <c r="J32" s="10">
        <f t="shared" si="0"/>
        <v>458.2</v>
      </c>
      <c r="K32" s="2"/>
      <c r="L32" s="2">
        <f t="shared" si="5"/>
        <v>75.199999999999989</v>
      </c>
      <c r="M32" s="10">
        <f t="shared" ca="1" si="6"/>
        <v>104.44444444444443</v>
      </c>
      <c r="N32" s="41">
        <f t="shared" si="7"/>
        <v>0.16412047140986466</v>
      </c>
      <c r="O32" s="41">
        <f t="shared" si="1"/>
        <v>0.81841990397206466</v>
      </c>
      <c r="P32" s="41">
        <f t="shared" si="8"/>
        <v>0.79004801396769975</v>
      </c>
      <c r="Q32" s="41">
        <f t="shared" si="2"/>
        <v>0.86708860759493667</v>
      </c>
      <c r="R32" s="41">
        <f t="shared" si="9"/>
        <v>0.37845303867403313</v>
      </c>
      <c r="S32" s="42"/>
      <c r="T32" s="43">
        <f t="shared" si="10"/>
        <v>0</v>
      </c>
      <c r="U32" s="2"/>
      <c r="V32" s="2"/>
      <c r="W32" s="2"/>
    </row>
    <row r="33" spans="1:23" ht="15.75" x14ac:dyDescent="0.25">
      <c r="A33" s="45"/>
      <c r="B33" s="9">
        <v>45474</v>
      </c>
      <c r="C33" s="2">
        <f ca="1">_xlfn.DAYS(MIN(EOMONTH(B33,0),TODAY()),B33)+1</f>
        <v>24</v>
      </c>
      <c r="E33" s="10">
        <v>376</v>
      </c>
      <c r="F33" s="10">
        <v>293</v>
      </c>
      <c r="G33" s="10">
        <v>103</v>
      </c>
      <c r="H33" s="10">
        <v>88.9</v>
      </c>
      <c r="I33" s="10">
        <v>152</v>
      </c>
      <c r="J33" s="10">
        <f t="shared" si="0"/>
        <v>445</v>
      </c>
      <c r="K33" s="2"/>
      <c r="L33" s="2">
        <f t="shared" si="5"/>
        <v>54.900000000000006</v>
      </c>
      <c r="M33" s="10">
        <f t="shared" ca="1" si="6"/>
        <v>95.3125</v>
      </c>
      <c r="N33" s="11">
        <f t="shared" si="7"/>
        <v>0.12337078651685394</v>
      </c>
      <c r="O33" s="11">
        <f t="shared" si="1"/>
        <v>0.65842696629213482</v>
      </c>
      <c r="P33" s="11">
        <f t="shared" si="8"/>
        <v>0.84494382022471914</v>
      </c>
      <c r="Q33" s="11">
        <f t="shared" si="2"/>
        <v>0.86310679611650487</v>
      </c>
      <c r="R33" s="11">
        <f t="shared" si="9"/>
        <v>0.23643617021276597</v>
      </c>
      <c r="S33" s="30"/>
      <c r="T33" s="12">
        <f t="shared" si="10"/>
        <v>0</v>
      </c>
      <c r="U33" s="2"/>
      <c r="V33" s="2"/>
      <c r="W33" s="2"/>
    </row>
  </sheetData>
  <mergeCells count="8">
    <mergeCell ref="V1:W1"/>
    <mergeCell ref="A3:A18"/>
    <mergeCell ref="V9:W9"/>
    <mergeCell ref="A19:A30"/>
    <mergeCell ref="A31:A33"/>
    <mergeCell ref="B1:C1"/>
    <mergeCell ref="E1:J1"/>
    <mergeCell ref="L1:T1"/>
  </mergeCells>
  <conditionalFormatting sqref="E3:E3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{B83002D5-0E44-411F-B5B7-A28E25A82930}</x14:id>
        </ext>
      </extLst>
    </cfRule>
  </conditionalFormatting>
  <conditionalFormatting sqref="F1:F33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{F8474032-0F83-47C1-A958-8CF75B7C67E2}</x14:id>
        </ext>
      </extLst>
    </cfRule>
  </conditionalFormatting>
  <conditionalFormatting sqref="F3:F33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{3B1D74E4-B405-4AEB-BBFF-1D3B9F236388}</x14:id>
        </ext>
      </extLst>
    </cfRule>
  </conditionalFormatting>
  <conditionalFormatting sqref="I3:I3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{59971572-7ED8-4B54-B692-D6E718FF92BE}</x14:id>
        </ext>
      </extLst>
    </cfRule>
  </conditionalFormatting>
  <pageMargins left="0.7" right="0.7" top="0.78740157499999996" bottom="0.78740157499999996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83002D5-0E44-411F-B5B7-A28E25A829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E3:E33</xm:sqref>
        </x14:conditionalFormatting>
        <x14:conditionalFormatting xmlns:xm="http://schemas.microsoft.com/office/excel/2006/main">
          <x14:cfRule type="dataBar" id="{F8474032-0F83-47C1-A958-8CF75B7C67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F1:F33</xm:sqref>
        </x14:conditionalFormatting>
        <x14:conditionalFormatting xmlns:xm="http://schemas.microsoft.com/office/excel/2006/main">
          <x14:cfRule type="dataBar" id="{3B1D74E4-B405-4AEB-BBFF-1D3B9F2363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F3:F33</xm:sqref>
        </x14:conditionalFormatting>
        <x14:conditionalFormatting xmlns:xm="http://schemas.microsoft.com/office/excel/2006/main">
          <x14:cfRule type="dataBar" id="{59971572-7ED8-4B54-B692-D6E718FF92B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I3:I33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Šindelář</dc:creator>
  <cp:lastModifiedBy>David Šindelář</cp:lastModifiedBy>
  <dcterms:created xsi:type="dcterms:W3CDTF">2024-07-24T08:28:00Z</dcterms:created>
  <dcterms:modified xsi:type="dcterms:W3CDTF">2024-07-24T08:32:09Z</dcterms:modified>
</cp:coreProperties>
</file>