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077338\Nextcloud\mydoc\mikrokogenerace\"/>
    </mc:Choice>
  </mc:AlternateContent>
  <xr:revisionPtr revIDLastSave="0" documentId="13_ncr:1_{DB919FB1-AD31-4C36-BE75-4ADB9F40AD63}" xr6:coauthVersionLast="47" xr6:coauthVersionMax="47" xr10:uidLastSave="{00000000-0000-0000-0000-000000000000}"/>
  <bookViews>
    <workbookView xWindow="-120" yWindow="-120" windowWidth="29040" windowHeight="15840" xr2:uid="{62FCA788-A825-42D7-8940-870328BB91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0" i="1" l="1"/>
  <c r="D30" i="1"/>
  <c r="E30" i="1"/>
  <c r="C20" i="1"/>
  <c r="E24" i="1"/>
  <c r="C24" i="1" s="1"/>
  <c r="F24" i="1"/>
  <c r="D24" i="1"/>
  <c r="F29" i="1"/>
  <c r="E29" i="1"/>
  <c r="D29" i="1"/>
  <c r="F28" i="1"/>
  <c r="E28" i="1"/>
  <c r="D28" i="1"/>
  <c r="F26" i="1"/>
  <c r="E26" i="1"/>
  <c r="D26" i="1"/>
  <c r="D33" i="1" s="1"/>
  <c r="F25" i="1"/>
  <c r="E25" i="1"/>
  <c r="D25" i="1"/>
  <c r="B13" i="1"/>
  <c r="F5" i="1"/>
  <c r="F4" i="1"/>
  <c r="E5" i="1"/>
  <c r="E4" i="1"/>
  <c r="D4" i="1"/>
  <c r="D5" i="1"/>
  <c r="F3" i="1"/>
  <c r="E3" i="1"/>
  <c r="D3" i="1"/>
  <c r="C3" i="1"/>
  <c r="B17" i="1"/>
  <c r="C5" i="1" s="1"/>
  <c r="B15" i="1"/>
  <c r="C4" i="1" s="1"/>
  <c r="D36" i="1" l="1"/>
  <c r="F36" i="1"/>
  <c r="D35" i="1"/>
  <c r="D31" i="1"/>
  <c r="F34" i="1"/>
  <c r="E32" i="1"/>
  <c r="F35" i="1"/>
  <c r="F32" i="1"/>
  <c r="F31" i="1"/>
  <c r="E33" i="1"/>
  <c r="D34" i="1"/>
  <c r="E34" i="1"/>
  <c r="C26" i="1"/>
  <c r="E31" i="1"/>
  <c r="E35" i="1"/>
  <c r="D32" i="1"/>
  <c r="F33" i="1"/>
  <c r="E36" i="1"/>
  <c r="C25" i="1"/>
</calcChain>
</file>

<file path=xl/sharedStrings.xml><?xml version="1.0" encoding="utf-8"?>
<sst xmlns="http://schemas.openxmlformats.org/spreadsheetml/2006/main" count="50" uniqueCount="50">
  <si>
    <t>Požadovaný tlak propan-butanu 6)</t>
  </si>
  <si>
    <t>2,8-6 kPa 28-60 mbar</t>
  </si>
  <si>
    <t>Požadovaný tlak zemního plynu 6)</t>
  </si>
  <si>
    <t>2,0-4,2 kPa</t>
  </si>
  <si>
    <t>Požadovaný průtok propan-butanu</t>
  </si>
  <si>
    <t>1,2 kg/hod.</t>
  </si>
  <si>
    <t>Požadovaný průtok zemního plynu</t>
  </si>
  <si>
    <t xml:space="preserve"> 1 m3/hod.</t>
  </si>
  <si>
    <t>Požadovaný vnitřní průměr hadice pro přívod plynu 7)</t>
  </si>
  <si>
    <t xml:space="preserve"> ≥ 6 mm</t>
  </si>
  <si>
    <t>Konstanty:</t>
  </si>
  <si>
    <t>Cena benzín [l]</t>
  </si>
  <si>
    <t>Cena [NG] [m3]</t>
  </si>
  <si>
    <t>Benzín spalné teplo [kwh/l]</t>
  </si>
  <si>
    <t>Benzín  L/kWh</t>
  </si>
  <si>
    <t>Propan-Butan (LPG)  kg/kWh</t>
  </si>
  <si>
    <t>SPOTŘEBA PALIVA PŘI ZATÍŽENÍ 70% cca 1.5kW výstup</t>
  </si>
  <si>
    <t>LPG spalné teplo [kwh/kg]</t>
  </si>
  <si>
    <t>NG spalné teplo [kwh/m3]</t>
  </si>
  <si>
    <t>Cena LPG, 33kg lahev s DPH  [kg]</t>
  </si>
  <si>
    <t>Zemní plyn (NG) m3/kWh</t>
  </si>
  <si>
    <t>Cena za kwh</t>
  </si>
  <si>
    <t>Cena [NG] s dph [kwh]</t>
  </si>
  <si>
    <t>Výkon 500W - tepelný příkon</t>
  </si>
  <si>
    <t>Výkon 1000W - tepelný příkon</t>
  </si>
  <si>
    <t>Výkon 1500W - tepelný příkon</t>
  </si>
  <si>
    <t>LPG spalné teplo [kwh/l]</t>
  </si>
  <si>
    <t>Elektřina kwh</t>
  </si>
  <si>
    <t>Teplo kwh</t>
  </si>
  <si>
    <t>Spotřeba při 0.5kW</t>
  </si>
  <si>
    <t>Spotřeba při 1,5 kW</t>
  </si>
  <si>
    <t>Spotřeba při 1 kW</t>
  </si>
  <si>
    <t>Palivo</t>
  </si>
  <si>
    <t>Elektřina kč/kwh Benzín</t>
  </si>
  <si>
    <t>Elektřina kč/kwh LPG</t>
  </si>
  <si>
    <t>Elektřina kč/kwh NG</t>
  </si>
  <si>
    <t>Teplo kč/kwh Benzín</t>
  </si>
  <si>
    <t>Teplo kč/kwh LPG</t>
  </si>
  <si>
    <t>Teplo kč/kwh NG</t>
  </si>
  <si>
    <t>Průměr kč/kwh Benzín</t>
  </si>
  <si>
    <t>Průměr kč/kwh LPG</t>
  </si>
  <si>
    <t>Průměr kč/kwh NG</t>
  </si>
  <si>
    <t>Benzín [l]</t>
  </si>
  <si>
    <t>LPG [kg]</t>
  </si>
  <si>
    <t>NG [m3]</t>
  </si>
  <si>
    <t>Ztráty %</t>
  </si>
  <si>
    <t>účinnost tepelná %</t>
  </si>
  <si>
    <t>účinnost elektrická %</t>
  </si>
  <si>
    <t>Cena hodina provozu (1kw)</t>
  </si>
  <si>
    <t>Pruměrna cena 1kwh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</si>
</sst>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0" fillId="0" borderId="0" xfId="0" applyNumberFormat="1"/>
    <xf numFmtId="2" fontId="1" fillId="0" borderId="2" xfId="0" applyNumberFormat="1" applyFont="1" applyBorder="1"/>
    <xf numFmtId="2" fontId="0" fillId="0" borderId="3" xfId="0" applyNumberFormat="1" applyBorder="1"/>
    <xf numFmtId="2" fontId="1" fillId="0" borderId="5" xfId="0" applyNumberFormat="1" applyFont="1" applyBorder="1"/>
    <xf numFmtId="2" fontId="0" fillId="0" borderId="1" xfId="0" applyNumberFormat="1" applyBorder="1"/>
    <xf numFmtId="2" fontId="1" fillId="0" borderId="10" xfId="0" applyNumberFormat="1" applyFont="1" applyBorder="1"/>
    <xf numFmtId="2" fontId="0" fillId="0" borderId="11" xfId="0" applyNumberFormat="1" applyBorder="1"/>
    <xf numFmtId="2" fontId="1" fillId="0" borderId="13" xfId="0" applyNumberFormat="1" applyFont="1" applyBorder="1"/>
    <xf numFmtId="2" fontId="1" fillId="0" borderId="16" xfId="0" applyNumberFormat="1" applyFont="1" applyBorder="1"/>
    <xf numFmtId="2" fontId="1" fillId="0" borderId="17" xfId="0" applyNumberFormat="1" applyFont="1" applyBorder="1"/>
    <xf numFmtId="2" fontId="1" fillId="0" borderId="14" xfId="0" applyNumberFormat="1" applyFont="1" applyBorder="1"/>
    <xf numFmtId="2" fontId="0" fillId="0" borderId="2" xfId="0" applyNumberFormat="1" applyBorder="1"/>
    <xf numFmtId="2" fontId="0" fillId="0" borderId="5" xfId="0" applyNumberFormat="1" applyBorder="1"/>
    <xf numFmtId="2" fontId="0" fillId="0" borderId="7" xfId="0" applyNumberFormat="1" applyBorder="1"/>
    <xf numFmtId="2" fontId="0" fillId="0" borderId="8" xfId="0" applyNumberFormat="1" applyBorder="1"/>
    <xf numFmtId="2" fontId="0" fillId="0" borderId="19" xfId="0" applyNumberFormat="1" applyBorder="1"/>
    <xf numFmtId="2" fontId="0" fillId="0" borderId="20" xfId="0" applyNumberFormat="1" applyBorder="1"/>
    <xf numFmtId="2" fontId="1" fillId="0" borderId="15" xfId="0" applyNumberFormat="1" applyFont="1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1" fillId="0" borderId="25" xfId="0" applyFont="1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2" fontId="0" fillId="0" borderId="4" xfId="0" applyNumberFormat="1" applyBorder="1"/>
    <xf numFmtId="2" fontId="0" fillId="0" borderId="6" xfId="0" applyNumberFormat="1" applyBorder="1"/>
    <xf numFmtId="2" fontId="0" fillId="0" borderId="12" xfId="0" applyNumberFormat="1" applyBorder="1"/>
    <xf numFmtId="2" fontId="1" fillId="0" borderId="18" xfId="0" applyNumberFormat="1" applyFont="1" applyBorder="1"/>
    <xf numFmtId="2" fontId="0" fillId="0" borderId="9" xfId="0" applyNumberFormat="1" applyBorder="1"/>
    <xf numFmtId="2" fontId="0" fillId="0" borderId="2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B3E91-DF2F-4120-8522-AA8A10E5B3E6}">
  <dimension ref="A1:F39"/>
  <sheetViews>
    <sheetView tabSelected="1" topLeftCell="A7" workbookViewId="0">
      <selection activeCell="I29" sqref="I29"/>
    </sheetView>
  </sheetViews>
  <sheetFormatPr defaultRowHeight="15" x14ac:dyDescent="0.25"/>
  <cols>
    <col min="1" max="1" width="49.28515625" bestFit="1" customWidth="1"/>
    <col min="2" max="2" width="49.140625" bestFit="1" customWidth="1"/>
    <col min="3" max="3" width="25.5703125" bestFit="1" customWidth="1"/>
    <col min="4" max="4" width="26.85546875" hidden="1" customWidth="1"/>
    <col min="5" max="5" width="27.85546875" bestFit="1" customWidth="1"/>
    <col min="6" max="6" width="27.85546875" hidden="1" customWidth="1"/>
  </cols>
  <sheetData>
    <row r="1" spans="1:6" x14ac:dyDescent="0.25">
      <c r="A1" t="s">
        <v>10</v>
      </c>
    </row>
    <row r="2" spans="1:6" x14ac:dyDescent="0.25">
      <c r="A2" s="1"/>
      <c r="B2" s="1" t="s">
        <v>16</v>
      </c>
      <c r="C2" t="s">
        <v>21</v>
      </c>
      <c r="D2" t="s">
        <v>23</v>
      </c>
      <c r="E2" t="s">
        <v>24</v>
      </c>
      <c r="F2" t="s">
        <v>25</v>
      </c>
    </row>
    <row r="3" spans="1:6" x14ac:dyDescent="0.25">
      <c r="A3" s="1" t="s">
        <v>14</v>
      </c>
      <c r="B3">
        <v>0.9</v>
      </c>
      <c r="C3">
        <f>B3*B12</f>
        <v>30.6</v>
      </c>
      <c r="D3">
        <f>0.5*$B$3*$B$11</f>
        <v>4.194</v>
      </c>
      <c r="E3">
        <f>$B$3*$B$11</f>
        <v>8.3879999999999999</v>
      </c>
      <c r="F3">
        <f>1.5*$B$3*$B$11</f>
        <v>12.582000000000001</v>
      </c>
    </row>
    <row r="4" spans="1:6" x14ac:dyDescent="0.25">
      <c r="A4" s="1" t="s">
        <v>15</v>
      </c>
      <c r="B4">
        <v>0.36</v>
      </c>
      <c r="C4">
        <f>B4*B15</f>
        <v>16.145454545454545</v>
      </c>
      <c r="D4">
        <f>0.5*$B$4*$B$14</f>
        <v>2.3220000000000001</v>
      </c>
      <c r="E4">
        <f>$B$4*$B$14</f>
        <v>4.6440000000000001</v>
      </c>
      <c r="F4">
        <f>1.5*$B$4*$B$14</f>
        <v>6.9660000000000011</v>
      </c>
    </row>
    <row r="5" spans="1:6" x14ac:dyDescent="0.25">
      <c r="A5" s="1" t="s">
        <v>20</v>
      </c>
      <c r="B5">
        <v>0.35</v>
      </c>
      <c r="C5">
        <f>B5*B17</f>
        <v>9.9697500000000012</v>
      </c>
      <c r="D5">
        <f>0.5*$B$5*$B$16</f>
        <v>1.8462499999999999</v>
      </c>
      <c r="E5">
        <f>$B$5*$B$16</f>
        <v>3.6924999999999999</v>
      </c>
      <c r="F5">
        <f>1.5*$B$5*$B$16</f>
        <v>5.5387499999999994</v>
      </c>
    </row>
    <row r="6" spans="1:6" x14ac:dyDescent="0.25">
      <c r="A6" s="1" t="s">
        <v>0</v>
      </c>
      <c r="B6" s="1" t="s">
        <v>1</v>
      </c>
    </row>
    <row r="7" spans="1:6" x14ac:dyDescent="0.25">
      <c r="A7" s="1" t="s">
        <v>2</v>
      </c>
      <c r="B7" s="1" t="s">
        <v>3</v>
      </c>
    </row>
    <row r="8" spans="1:6" x14ac:dyDescent="0.25">
      <c r="A8" s="1" t="s">
        <v>4</v>
      </c>
      <c r="B8" s="1" t="s">
        <v>5</v>
      </c>
    </row>
    <row r="9" spans="1:6" x14ac:dyDescent="0.25">
      <c r="A9" s="1" t="s">
        <v>6</v>
      </c>
      <c r="B9" s="1" t="s">
        <v>7</v>
      </c>
    </row>
    <row r="10" spans="1:6" x14ac:dyDescent="0.25">
      <c r="A10" s="1" t="s">
        <v>8</v>
      </c>
      <c r="B10" s="1" t="s">
        <v>9</v>
      </c>
    </row>
    <row r="11" spans="1:6" x14ac:dyDescent="0.25">
      <c r="A11" s="1" t="s">
        <v>13</v>
      </c>
      <c r="B11">
        <v>9.32</v>
      </c>
    </row>
    <row r="12" spans="1:6" x14ac:dyDescent="0.25">
      <c r="A12" s="1" t="s">
        <v>11</v>
      </c>
      <c r="B12">
        <v>34</v>
      </c>
    </row>
    <row r="13" spans="1:6" x14ac:dyDescent="0.25">
      <c r="A13" s="1" t="s">
        <v>26</v>
      </c>
      <c r="B13">
        <f>B14/0.518</f>
        <v>24.903474903474905</v>
      </c>
    </row>
    <row r="14" spans="1:6" x14ac:dyDescent="0.25">
      <c r="A14" s="1" t="s">
        <v>17</v>
      </c>
      <c r="B14">
        <v>12.9</v>
      </c>
    </row>
    <row r="15" spans="1:6" x14ac:dyDescent="0.25">
      <c r="A15" s="1" t="s">
        <v>19</v>
      </c>
      <c r="B15">
        <f>1480/33</f>
        <v>44.848484848484851</v>
      </c>
    </row>
    <row r="16" spans="1:6" x14ac:dyDescent="0.25">
      <c r="A16" s="1" t="s">
        <v>18</v>
      </c>
      <c r="B16">
        <v>10.55</v>
      </c>
    </row>
    <row r="17" spans="1:6" x14ac:dyDescent="0.25">
      <c r="A17" s="1" t="s">
        <v>12</v>
      </c>
      <c r="B17">
        <f>B16*B18</f>
        <v>28.485000000000003</v>
      </c>
    </row>
    <row r="18" spans="1:6" x14ac:dyDescent="0.25">
      <c r="A18" s="1" t="s">
        <v>22</v>
      </c>
      <c r="B18">
        <v>2.7</v>
      </c>
    </row>
    <row r="19" spans="1:6" ht="15.75" thickBot="1" x14ac:dyDescent="0.3"/>
    <row r="20" spans="1:6" x14ac:dyDescent="0.25">
      <c r="B20" s="2" t="s">
        <v>45</v>
      </c>
      <c r="C20" s="3">
        <f>100-C21-C22</f>
        <v>37</v>
      </c>
      <c r="D20" s="3"/>
      <c r="E20" s="26"/>
      <c r="F20" s="19"/>
    </row>
    <row r="21" spans="1:6" x14ac:dyDescent="0.25">
      <c r="B21" s="4" t="s">
        <v>46</v>
      </c>
      <c r="C21" s="5">
        <v>45</v>
      </c>
      <c r="D21" s="5"/>
      <c r="E21" s="27"/>
      <c r="F21" s="20"/>
    </row>
    <row r="22" spans="1:6" ht="15.75" thickBot="1" x14ac:dyDescent="0.3">
      <c r="B22" s="6" t="s">
        <v>47</v>
      </c>
      <c r="C22" s="7">
        <v>18</v>
      </c>
      <c r="D22" s="7">
        <v>0.5</v>
      </c>
      <c r="E22" s="28">
        <v>1</v>
      </c>
      <c r="F22" s="21">
        <v>1.5</v>
      </c>
    </row>
    <row r="23" spans="1:6" ht="15.75" thickBot="1" x14ac:dyDescent="0.3">
      <c r="B23" s="8" t="s">
        <v>32</v>
      </c>
      <c r="C23" s="9" t="s">
        <v>48</v>
      </c>
      <c r="D23" s="10" t="s">
        <v>29</v>
      </c>
      <c r="E23" s="29" t="s">
        <v>31</v>
      </c>
      <c r="F23" s="22" t="s">
        <v>30</v>
      </c>
    </row>
    <row r="24" spans="1:6" x14ac:dyDescent="0.25">
      <c r="B24" s="11" t="s">
        <v>42</v>
      </c>
      <c r="C24" s="12">
        <f>E24*B12</f>
        <v>20.267048164043871</v>
      </c>
      <c r="D24" s="3">
        <f>(D22/$C$22*100)/$B$11</f>
        <v>0.29804482594182163</v>
      </c>
      <c r="E24" s="26">
        <f>(E22/$C$22*100)/$B$11</f>
        <v>0.59608965188364327</v>
      </c>
      <c r="F24" s="19">
        <f>(F22/$C$22*100)/$B$11</f>
        <v>0.89413447782546485</v>
      </c>
    </row>
    <row r="25" spans="1:6" x14ac:dyDescent="0.25">
      <c r="B25" s="11" t="s">
        <v>43</v>
      </c>
      <c r="C25" s="13">
        <f>E25*B15</f>
        <v>19.314592958003811</v>
      </c>
      <c r="D25" s="5">
        <f>(D22/$C$22*100)/$B$14</f>
        <v>0.21533161068044787</v>
      </c>
      <c r="E25" s="27">
        <f>(E22/$C$22*100)/$B$14</f>
        <v>0.43066322136089574</v>
      </c>
      <c r="F25" s="20">
        <f>(F22/$C$22*100)/$B$14</f>
        <v>0.64599483204134356</v>
      </c>
    </row>
    <row r="26" spans="1:6" ht="15.75" thickBot="1" x14ac:dyDescent="0.3">
      <c r="B26" s="11" t="s">
        <v>44</v>
      </c>
      <c r="C26" s="14">
        <f>E26*B17</f>
        <v>15</v>
      </c>
      <c r="D26" s="15">
        <f>(D22/$C$22*100)/$B$16</f>
        <v>0.2632964718272775</v>
      </c>
      <c r="E26" s="30">
        <f>(E22/$C$22*100)/$B$16</f>
        <v>0.526592943654555</v>
      </c>
      <c r="F26" s="23">
        <f>(F22/$C$22*100)/$B$16</f>
        <v>0.78988941548183234</v>
      </c>
    </row>
    <row r="27" spans="1:6" x14ac:dyDescent="0.25">
      <c r="B27" s="11"/>
      <c r="C27" s="16"/>
      <c r="D27" s="17"/>
      <c r="E27" s="31"/>
      <c r="F27" s="24"/>
    </row>
    <row r="28" spans="1:6" x14ac:dyDescent="0.25">
      <c r="B28" s="11" t="s">
        <v>27</v>
      </c>
      <c r="C28" s="13"/>
      <c r="D28" s="5">
        <f>D$22</f>
        <v>0.5</v>
      </c>
      <c r="E28" s="27">
        <f>E$22</f>
        <v>1</v>
      </c>
      <c r="F28" s="20">
        <f>F$22</f>
        <v>1.5</v>
      </c>
    </row>
    <row r="29" spans="1:6" x14ac:dyDescent="0.25">
      <c r="B29" s="11" t="s">
        <v>28</v>
      </c>
      <c r="C29" s="13"/>
      <c r="D29" s="5">
        <f>D$22/$C$22*$C$21</f>
        <v>1.25</v>
      </c>
      <c r="E29" s="27">
        <f>E$22/$C$22*$C$21</f>
        <v>2.5</v>
      </c>
      <c r="F29" s="20">
        <f>F$22/$C$22*$C$21</f>
        <v>3.75</v>
      </c>
    </row>
    <row r="30" spans="1:6" x14ac:dyDescent="0.25">
      <c r="B30" s="11" t="s">
        <v>49</v>
      </c>
      <c r="C30" s="13"/>
      <c r="D30" s="5">
        <f>SUM(D31:D36)/6</f>
        <v>5.6310059757579189</v>
      </c>
      <c r="E30" s="27">
        <f>SUM(E31:E36)/6</f>
        <v>5.6310059757579189</v>
      </c>
      <c r="F30" s="25">
        <f>SUM(F31:F36)/6</f>
        <v>5.6310059757579189</v>
      </c>
    </row>
    <row r="31" spans="1:6" x14ac:dyDescent="0.25">
      <c r="B31" s="11" t="s">
        <v>33</v>
      </c>
      <c r="C31" s="13"/>
      <c r="D31" s="5">
        <f>D24*$B$12/100*($C$22 + $C$20/2)/D22</f>
        <v>7.3974725798760135</v>
      </c>
      <c r="E31" s="27">
        <f>E24*$B$12/100*($C$22 + $C$20/2)/E22</f>
        <v>7.3974725798760135</v>
      </c>
      <c r="F31" s="20">
        <f>F24*$B$12/100*($C$22 + $C$20/2)/F22</f>
        <v>7.3974725798760126</v>
      </c>
    </row>
    <row r="32" spans="1:6" x14ac:dyDescent="0.25">
      <c r="B32" s="11" t="s">
        <v>34</v>
      </c>
      <c r="C32" s="13"/>
      <c r="D32" s="5">
        <f>D25*$B$15/100*($C$22 + $C$20/2)/D$22</f>
        <v>7.0498264296713904</v>
      </c>
      <c r="E32" s="27">
        <f>E25*$B$15/100*($C$22 + $C$20/2)/E$22</f>
        <v>7.0498264296713904</v>
      </c>
      <c r="F32" s="20">
        <f>F25*$B$15/100*($C$22 + $C$20/2)/F$22</f>
        <v>7.0498264296713913</v>
      </c>
    </row>
    <row r="33" spans="2:6" x14ac:dyDescent="0.25">
      <c r="B33" s="11" t="s">
        <v>35</v>
      </c>
      <c r="C33" s="13"/>
      <c r="D33" s="5">
        <f>D26*$B$17/100*($C$22 + $C$20/2)/D$22</f>
        <v>5.4749999999999996</v>
      </c>
      <c r="E33" s="27">
        <f>E26*$B$17/100*($C$22 + $C$20/2)/E$22</f>
        <v>5.4749999999999996</v>
      </c>
      <c r="F33" s="20">
        <f>F26*$B$17/100*($C$22 + $C$20/2)/F$22</f>
        <v>5.4749999999999988</v>
      </c>
    </row>
    <row r="34" spans="2:6" x14ac:dyDescent="0.25">
      <c r="B34" s="11" t="s">
        <v>36</v>
      </c>
      <c r="C34" s="13"/>
      <c r="D34" s="5">
        <f>D24*$B$12/100*($C$21 + $C$20/2)/D$29</f>
        <v>5.1478302336671433</v>
      </c>
      <c r="E34" s="27">
        <f>E24*$B$12/100*($C$21 + $C$20/2)/E$29</f>
        <v>5.1478302336671433</v>
      </c>
      <c r="F34" s="20">
        <f>F24*$B$12/100*($C$21 + $C$20/2)/F$29</f>
        <v>5.1478302336671424</v>
      </c>
    </row>
    <row r="35" spans="2:6" x14ac:dyDescent="0.25">
      <c r="B35" s="11" t="s">
        <v>37</v>
      </c>
      <c r="C35" s="13"/>
      <c r="D35" s="5">
        <f>D25*$B$15/100*($C$21 + $C$20/2)/D$29</f>
        <v>4.9059066113329681</v>
      </c>
      <c r="E35" s="27">
        <f>E25*$B$15/100*($C$21 + $C$20/2)/E$29</f>
        <v>4.9059066113329681</v>
      </c>
      <c r="F35" s="20">
        <f>F25*$B$15/100*($C$21 + $C$20/2)/F$29</f>
        <v>4.9059066113329681</v>
      </c>
    </row>
    <row r="36" spans="2:6" ht="15.75" thickBot="1" x14ac:dyDescent="0.3">
      <c r="B36" s="18" t="s">
        <v>38</v>
      </c>
      <c r="C36" s="14"/>
      <c r="D36" s="15">
        <f>D26*$B$17/100*($C$21 + $C$20/2)/D$29</f>
        <v>3.81</v>
      </c>
      <c r="E36" s="30">
        <f>E26*$B$17/100*($C$21 + $C$20/2)/E$29</f>
        <v>3.81</v>
      </c>
      <c r="F36" s="23">
        <f>F26*$B$17/100*($C$21 + $C$20/2)/F$29</f>
        <v>3.8099999999999996</v>
      </c>
    </row>
    <row r="37" spans="2:6" x14ac:dyDescent="0.25">
      <c r="B37" t="s">
        <v>39</v>
      </c>
    </row>
    <row r="38" spans="2:6" x14ac:dyDescent="0.25">
      <c r="B38" t="s">
        <v>40</v>
      </c>
    </row>
    <row r="39" spans="2:6" x14ac:dyDescent="0.25">
      <c r="B39" t="s">
        <v>41</v>
      </c>
    </row>
  </sheetData>
  <pageMargins left="0.7" right="0.7" top="0.75" bottom="0.75" header="0.3" footer="0.3"/>
  <pageSetup orientation="portrait" r:id="rId1"/>
  <headerFooter>
    <oddHeader>&amp;R&amp;"Calibri"&amp;10&amp;K000000 Company INTERNAL&amp;1#_x000D_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CETIN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Kapoun Miloš</dc:creator>
  <cp:lastModifiedBy>Kapoun Miloš</cp:lastModifiedBy>
  <dcterms:created xsi:type="dcterms:W3CDTF">2024-01-17T07:39:01Z</dcterms:created>
  <dcterms:modified xsi:type="dcterms:W3CDTF">2024-03-25T12:31:12Z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a81b7f3-76d5-4bc1-abe7-45a9e5906009_Enabled">
    <vt:lpwstr>true</vt:lpwstr>
  </property>
  <property fmtid="{D5CDD505-2E9C-101B-9397-08002B2CF9AE}" pid="3" name="MSIP_Label_ba81b7f3-76d5-4bc1-abe7-45a9e5906009_SetDate">
    <vt:lpwstr>2024-01-17T09:03:52Z</vt:lpwstr>
  </property>
  <property fmtid="{D5CDD505-2E9C-101B-9397-08002B2CF9AE}" pid="4" name="MSIP_Label_ba81b7f3-76d5-4bc1-abe7-45a9e5906009_Method">
    <vt:lpwstr>Standard</vt:lpwstr>
  </property>
  <property fmtid="{D5CDD505-2E9C-101B-9397-08002B2CF9AE}" pid="5" name="MSIP_Label_ba81b7f3-76d5-4bc1-abe7-45a9e5906009_Name">
    <vt:lpwstr>Company INTERNAL</vt:lpwstr>
  </property>
  <property fmtid="{D5CDD505-2E9C-101B-9397-08002B2CF9AE}" pid="6" name="MSIP_Label_ba81b7f3-76d5-4bc1-abe7-45a9e5906009_SiteId">
    <vt:lpwstr>5d1297a0-4793-467b-b782-9ddf79faa41f</vt:lpwstr>
  </property>
  <property fmtid="{D5CDD505-2E9C-101B-9397-08002B2CF9AE}" pid="7" name="MSIP_Label_ba81b7f3-76d5-4bc1-abe7-45a9e5906009_ActionId">
    <vt:lpwstr>8beef027-6be1-49ba-8104-12b86f1926f0</vt:lpwstr>
  </property>
  <property fmtid="{D5CDD505-2E9C-101B-9397-08002B2CF9AE}" pid="8" name="MSIP_Label_ba81b7f3-76d5-4bc1-abe7-45a9e5906009_ContentBits">
    <vt:lpwstr>1</vt:lpwstr>
  </property>
</Properties>
</file>