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/>
  <mc:AlternateContent xmlns:mc="http://schemas.openxmlformats.org/markup-compatibility/2006">
    <mc:Choice Requires="x15">
      <x15ac:absPath xmlns:x15ac="http://schemas.microsoft.com/office/spreadsheetml/2010/11/ac" url="https://legogroup-my.sharepoint.com/personal/oldrich_hucek_lego_com/Documents/Desktop/"/>
    </mc:Choice>
  </mc:AlternateContent>
  <xr:revisionPtr revIDLastSave="113" documentId="11_AD4D1D646341095ACB7000252D95FA6C693EDF10" xr6:coauthVersionLast="47" xr6:coauthVersionMax="47" xr10:uidLastSave="{E8276EC3-8514-4F5A-9FDD-AC0B134A1D70}"/>
  <bookViews>
    <workbookView xWindow="-28920" yWindow="-15" windowWidth="29040" windowHeight="15840" xr2:uid="{00000000-000D-0000-FFFF-FFFF0000000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I24" i="1"/>
  <c r="H24" i="1"/>
  <c r="G24" i="1"/>
  <c r="H16" i="1"/>
  <c r="H21" i="1"/>
  <c r="H22" i="1" s="1"/>
  <c r="H23" i="1" s="1"/>
  <c r="H8" i="1"/>
  <c r="H6" i="1"/>
  <c r="E8" i="1"/>
  <c r="F8" i="1"/>
  <c r="F6" i="1"/>
  <c r="E6" i="1"/>
  <c r="E16" i="1"/>
  <c r="E21" i="1"/>
  <c r="E22" i="1" s="1"/>
  <c r="E23" i="1" s="1"/>
  <c r="E24" i="1"/>
  <c r="T24" i="1" l="1"/>
  <c r="S24" i="1"/>
  <c r="R24" i="1"/>
  <c r="Q24" i="1"/>
  <c r="P24" i="1"/>
  <c r="O24" i="1"/>
  <c r="N24" i="1"/>
  <c r="M24" i="1"/>
  <c r="L24" i="1"/>
  <c r="K24" i="1"/>
  <c r="F24" i="1"/>
  <c r="D24" i="1"/>
  <c r="C24" i="1"/>
  <c r="B24" i="1"/>
  <c r="T21" i="1"/>
  <c r="S21" i="1"/>
  <c r="R21" i="1"/>
  <c r="Q21" i="1"/>
  <c r="P21" i="1"/>
  <c r="O21" i="1"/>
  <c r="N21" i="1"/>
  <c r="M21" i="1"/>
  <c r="L21" i="1"/>
  <c r="K21" i="1"/>
  <c r="J21" i="1"/>
  <c r="J22" i="1" s="1"/>
  <c r="J23" i="1" s="1"/>
  <c r="I21" i="1"/>
  <c r="I22" i="1" s="1"/>
  <c r="I23" i="1" s="1"/>
  <c r="G21" i="1"/>
  <c r="G22" i="1" s="1"/>
  <c r="G23" i="1" s="1"/>
  <c r="F21" i="1"/>
  <c r="F22" i="1" s="1"/>
  <c r="F23" i="1" s="1"/>
  <c r="D21" i="1"/>
  <c r="D22" i="1" s="1"/>
  <c r="D23" i="1" s="1"/>
  <c r="C21" i="1"/>
  <c r="C22" i="1" s="1"/>
  <c r="C23" i="1" s="1"/>
  <c r="B21" i="1"/>
  <c r="B22" i="1" s="1"/>
  <c r="B23" i="1" s="1"/>
  <c r="T19" i="1"/>
  <c r="T22" i="1" s="1"/>
  <c r="T23" i="1" s="1"/>
  <c r="S19" i="1"/>
  <c r="R19" i="1"/>
  <c r="Q19" i="1"/>
  <c r="P19" i="1"/>
  <c r="P22" i="1" s="1"/>
  <c r="P23" i="1" s="1"/>
  <c r="O19" i="1"/>
  <c r="N19" i="1"/>
  <c r="M19" i="1"/>
  <c r="K19" i="1"/>
  <c r="L17" i="1"/>
  <c r="K17" i="1"/>
  <c r="T16" i="1"/>
  <c r="S16" i="1"/>
  <c r="R16" i="1"/>
  <c r="Q16" i="1"/>
  <c r="P16" i="1"/>
  <c r="O16" i="1"/>
  <c r="N16" i="1"/>
  <c r="M16" i="1"/>
  <c r="L16" i="1"/>
  <c r="K16" i="1"/>
  <c r="J16" i="1"/>
  <c r="I16" i="1"/>
  <c r="G16" i="1"/>
  <c r="F16" i="1"/>
  <c r="D16" i="1"/>
  <c r="C16" i="1"/>
  <c r="B16" i="1"/>
  <c r="D8" i="1"/>
  <c r="C8" i="1"/>
  <c r="B8" i="1"/>
  <c r="D6" i="1"/>
  <c r="C6" i="1"/>
  <c r="B6" i="1"/>
  <c r="L22" i="1" l="1"/>
  <c r="L23" i="1" s="1"/>
  <c r="Q22" i="1"/>
  <c r="Q23" i="1" s="1"/>
  <c r="N22" i="1"/>
  <c r="N23" i="1" s="1"/>
  <c r="M22" i="1"/>
  <c r="M23" i="1" s="1"/>
  <c r="O22" i="1"/>
  <c r="O23" i="1" s="1"/>
  <c r="K22" i="1"/>
  <c r="K23" i="1" s="1"/>
  <c r="R22" i="1"/>
  <c r="R23" i="1" s="1"/>
  <c r="S22" i="1"/>
  <c r="S23" i="1" s="1"/>
</calcChain>
</file>

<file path=xl/sharedStrings.xml><?xml version="1.0" encoding="utf-8"?>
<sst xmlns="http://schemas.openxmlformats.org/spreadsheetml/2006/main" count="58" uniqueCount="54">
  <si>
    <t>Porovnání nákladů na akumulaci 1 kWh el. energie – vybrané LiFePO4, NiCd a olověné akumulátory</t>
  </si>
  <si>
    <t>LiFePO4</t>
  </si>
  <si>
    <t>Pb aku</t>
  </si>
  <si>
    <t>LiFePO4 EVE 280Ah MIIVY</t>
  </si>
  <si>
    <t>LiFePO4 Pylontech US3000C Plus 48V 3,6kWh</t>
  </si>
  <si>
    <t>Rolls série 4000 S105 blok 12V 106Ah</t>
  </si>
  <si>
    <t>Trakční baterie Trojan J 150 Plus (6 / 6 GiS 125 Plus), 150Ah, 12V</t>
  </si>
  <si>
    <t>gFORTE 2PzS160L, 160Ah, 2V</t>
  </si>
  <si>
    <t>Baterie lead-carbon JPC 12V 150Ah</t>
  </si>
  <si>
    <t>Trakční bloková baterie 6PT80 PzS konstrukce</t>
  </si>
  <si>
    <t>Počet cyklů (solární aplikace)</t>
  </si>
  <si>
    <t>Kapacita na konci životnosti %</t>
  </si>
  <si>
    <t>Cena [Kč]</t>
  </si>
  <si>
    <t>Využitelná kapacita</t>
  </si>
  <si>
    <t>Servisní náklady na dobu života (BMS pro LI-)</t>
  </si>
  <si>
    <t>Hmotnost kg</t>
  </si>
  <si>
    <t>Příjmy/výdaje za recyklaci na konci života</t>
  </si>
  <si>
    <t>Popis příjmu/ výdaje z recyklace</t>
  </si>
  <si>
    <t>výkup - cena elektrod Cu/Al</t>
  </si>
  <si>
    <t>cena za likvidaci nebezp.odpadu</t>
  </si>
  <si>
    <t>Za dobu života uloží kWh</t>
  </si>
  <si>
    <t>Náklady na uložení 1 kWh [Kč]</t>
  </si>
  <si>
    <t>Náklady na uložení 1 kWh [EUR]</t>
  </si>
  <si>
    <t>Popis údržby + nákladů (odhad)</t>
  </si>
  <si>
    <t>bezúdržbová</t>
  </si>
  <si>
    <t>Každých 1000 cyklů výměna elektrolytu 300Kč + spotřeba H2O</t>
  </si>
  <si>
    <t>destilovaná voda. 100Kč za dobu života</t>
  </si>
  <si>
    <t>přepočet CZK/EUR</t>
  </si>
  <si>
    <t xml:space="preserve">Typ akumulátoru </t>
  </si>
  <si>
    <t xml:space="preserve">Li-ion  </t>
  </si>
  <si>
    <t xml:space="preserve">NiCD  </t>
  </si>
  <si>
    <t xml:space="preserve"> Winston LiFeYPO4 akumulátor 3.2V, 260Ah</t>
  </si>
  <si>
    <t xml:space="preserve">Li-ion nový bank 26V 108 Ah </t>
  </si>
  <si>
    <t>Li-ion re-use 18650                    80% vybíjení  9,6Ah</t>
  </si>
  <si>
    <t>Li-ion použitý homemade bank    80% vybíjení  100Ah 26V</t>
  </si>
  <si>
    <t>NiCd staniční  kapalný elektrolyt - nový   70% vybíjení</t>
  </si>
  <si>
    <t>NiCd staniční  kapalný elektrolyt - použitý             70% vybíjení</t>
  </si>
  <si>
    <t>Olověný gelový   20% vybíjení</t>
  </si>
  <si>
    <t>Olověný trakční PZs/OPZs                 80% vybíjení</t>
  </si>
  <si>
    <t>Olověný trakční  Exide equipment 50 % vybíjení</t>
  </si>
  <si>
    <t xml:space="preserve">Kapacita [Ah] </t>
  </si>
  <si>
    <t>0%   článek nemá žádnou kapacitu</t>
  </si>
  <si>
    <t xml:space="preserve">Účinnost článku [%] </t>
  </si>
  <si>
    <t xml:space="preserve">Cena za 1 kWh článků [Kč] </t>
  </si>
  <si>
    <t>doba života  [roků]</t>
  </si>
  <si>
    <t>1x ročně servisní prohlídka. Doplnění spotřebované H2O.      200Kč za rok</t>
  </si>
  <si>
    <t>Nabíjecí proud optimal (C)</t>
  </si>
  <si>
    <t>Vybíjecí proud optimal (C)</t>
  </si>
  <si>
    <t>Nabíjecí proud optimal  (A)</t>
  </si>
  <si>
    <t>Vybíjecí proud optimal (A)</t>
  </si>
  <si>
    <t>Nominální Napětí článku</t>
  </si>
  <si>
    <t>LiFePO4 EVE 280Ah - CHINA CLO+DPH!</t>
  </si>
  <si>
    <t>ELERIX Lithium Cell LiFePO4 (3.2V/100Ah)</t>
  </si>
  <si>
    <t>BMZ Li-Ion 48V 156Ah 8,87kWh ESS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</si>
</sst>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* #,##0\ &quot;Kč&quot;_-;\-* #,##0\ &quot;Kč&quot;_-;_-* &quot;-&quot;\ &quot;Kč&quot;_-;_-@_-"/>
    <numFmt numFmtId="44" formatCode="_-* #,##0.00\ &quot;Kč&quot;_-;\-* #,##0.00\ &quot;Kč&quot;_-;_-* &quot;-&quot;??\ &quot;Kč&quot;_-;_-@_-"/>
    <numFmt numFmtId="172" formatCode="_-* #,##0.00\ &quot;Kč&quot;_-;\-* #,##0.00\ &quot;Kč&quot;_-;_-* &quot;-&quot;??\ &quot;Kč&quot;_-;_-@_-"/>
    <numFmt numFmtId="175" formatCode="0.0"/>
    <numFmt numFmtId="177" formatCode="_-* #,##0\ &quot;Kč&quot;_-;\-* #,##0\ &quot;Kč&quot;_-;_-* &quot;-&quot;??\ &quot;Kč&quot;_-;_-@_-"/>
    <numFmt numFmtId="178" formatCode="_-* #,##0.0\ &quot;Kč&quot;_-;\-* #,##0.0\ &quot;Kč&quot;_-;_-* &quot;-&quot;??\ &quot;Kč&quot;_-;_-@_-"/>
    <numFmt numFmtId="179" formatCode="_-* #,##0.00\ [$€-42E]_-;\-* #,##0.00\ [$€-42E]_-;_-* &quot;-&quot;??\ [$€-42E]_-;_-@_-"/>
    <numFmt numFmtId="180" formatCode="#,##0_ ;\-#,##0\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color theme="1"/>
      <name val="Calibri"/>
      <family val="2"/>
      <charset val="238"/>
    </font>
    <font>
      <sz val="8"/>
      <color theme="1"/>
      <name val="Calibri"/>
      <family val="2"/>
      <charset val="238"/>
    </font>
    <font>
      <i/>
      <sz val="8"/>
      <color theme="1"/>
      <name val="Calibri"/>
      <family val="2"/>
      <charset val="238"/>
    </font>
    <font>
      <sz val="8"/>
      <color rgb="FF00000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8"/>
      <color theme="10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12"/>
      <color theme="1"/>
      <name val="Calibri"/>
      <family val="2"/>
      <charset val="238"/>
    </font>
    <font>
      <b/>
      <sz val="8"/>
      <color rgb="FFFF0000"/>
      <name val="Calibri"/>
      <family val="2"/>
      <charset val="238"/>
    </font>
    <font>
      <sz val="8"/>
      <name val="Calibri"/>
      <family val="2"/>
      <charset val="238"/>
    </font>
    <font>
      <b/>
      <sz val="8"/>
      <name val="Calibri"/>
      <family val="2"/>
      <charset val="238"/>
    </font>
    <font>
      <b/>
      <sz val="9"/>
      <name val="Calibri"/>
      <family val="2"/>
      <charset val="238"/>
    </font>
    <font>
      <sz val="12"/>
      <name val="Calibri"/>
      <family val="2"/>
      <charset val="238"/>
    </font>
    <font>
      <sz val="9"/>
      <color theme="1"/>
      <name val="Calibri"/>
      <family val="2"/>
      <charset val="238"/>
    </font>
    <font>
      <sz val="9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172" fontId="2" fillId="0" borderId="0" applyFont="0" applyFill="0" applyBorder="0" applyAlignment="0" applyProtection="0"/>
  </cellStyleXfs>
  <cellXfs count="141">
    <xf numFmtId="0" fontId="0" fillId="0" borderId="0" xfId="0"/>
    <xf numFmtId="0" fontId="4" fillId="0" borderId="9" xfId="0" applyFont="1" applyBorder="1" applyAlignment="1">
      <alignment horizontal="center"/>
    </xf>
    <xf numFmtId="0" fontId="0" fillId="3" borderId="0" xfId="0" applyFill="1"/>
    <xf numFmtId="0" fontId="3" fillId="3" borderId="0" xfId="2" applyFill="1"/>
    <xf numFmtId="0" fontId="5" fillId="0" borderId="0" xfId="0" applyFont="1"/>
    <xf numFmtId="0" fontId="5" fillId="0" borderId="0" xfId="0" applyFont="1" applyAlignment="1">
      <alignment horizontal="center"/>
    </xf>
    <xf numFmtId="0" fontId="8" fillId="5" borderId="1" xfId="0" applyFont="1" applyFill="1" applyBorder="1" applyAlignment="1">
      <alignment horizontal="center" wrapText="1"/>
    </xf>
    <xf numFmtId="1" fontId="8" fillId="5" borderId="1" xfId="0" applyNumberFormat="1" applyFont="1" applyFill="1" applyBorder="1" applyAlignment="1">
      <alignment horizontal="center" wrapText="1"/>
    </xf>
    <xf numFmtId="9" fontId="8" fillId="5" borderId="1" xfId="0" applyNumberFormat="1" applyFont="1" applyFill="1" applyBorder="1" applyAlignment="1">
      <alignment horizontal="center" wrapText="1"/>
    </xf>
    <xf numFmtId="9" fontId="8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wrapText="1"/>
    </xf>
    <xf numFmtId="1" fontId="8" fillId="2" borderId="1" xfId="0" applyNumberFormat="1" applyFont="1" applyFill="1" applyBorder="1" applyAlignment="1">
      <alignment horizontal="center" wrapText="1"/>
    </xf>
    <xf numFmtId="1" fontId="8" fillId="4" borderId="1" xfId="0" applyNumberFormat="1" applyFont="1" applyFill="1" applyBorder="1" applyAlignment="1">
      <alignment horizontal="center" wrapText="1"/>
    </xf>
    <xf numFmtId="1" fontId="8" fillId="6" borderId="1" xfId="0" applyNumberFormat="1" applyFont="1" applyFill="1" applyBorder="1" applyAlignment="1">
      <alignment horizontal="center" wrapText="1"/>
    </xf>
    <xf numFmtId="9" fontId="8" fillId="2" borderId="1" xfId="0" applyNumberFormat="1" applyFont="1" applyFill="1" applyBorder="1" applyAlignment="1">
      <alignment horizontal="center" wrapText="1"/>
    </xf>
    <xf numFmtId="9" fontId="8" fillId="4" borderId="1" xfId="0" applyNumberFormat="1" applyFont="1" applyFill="1" applyBorder="1" applyAlignment="1">
      <alignment horizontal="center" wrapText="1"/>
    </xf>
    <xf numFmtId="9" fontId="8" fillId="6" borderId="1" xfId="0" applyNumberFormat="1" applyFont="1" applyFill="1" applyBorder="1" applyAlignment="1">
      <alignment horizont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7" fontId="8" fillId="4" borderId="1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80" fontId="8" fillId="2" borderId="1" xfId="0" applyNumberFormat="1" applyFont="1" applyFill="1" applyBorder="1" applyAlignment="1">
      <alignment horizontal="center" vertical="center" wrapText="1"/>
    </xf>
    <xf numFmtId="180" fontId="8" fillId="4" borderId="1" xfId="0" applyNumberFormat="1" applyFont="1" applyFill="1" applyBorder="1" applyAlignment="1">
      <alignment horizontal="center" vertical="center" wrapText="1"/>
    </xf>
    <xf numFmtId="180" fontId="8" fillId="6" borderId="1" xfId="0" applyNumberFormat="1" applyFont="1" applyFill="1" applyBorder="1" applyAlignment="1">
      <alignment horizontal="center" vertical="center" wrapText="1"/>
    </xf>
    <xf numFmtId="180" fontId="8" fillId="5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9" fontId="15" fillId="2" borderId="1" xfId="0" applyNumberFormat="1" applyFont="1" applyFill="1" applyBorder="1" applyAlignment="1">
      <alignment horizontal="center" wrapText="1"/>
    </xf>
    <xf numFmtId="9" fontId="15" fillId="4" borderId="1" xfId="0" applyNumberFormat="1" applyFont="1" applyFill="1" applyBorder="1" applyAlignment="1">
      <alignment horizontal="center" wrapText="1"/>
    </xf>
    <xf numFmtId="9" fontId="15" fillId="6" borderId="1" xfId="0" applyNumberFormat="1" applyFont="1" applyFill="1" applyBorder="1" applyAlignment="1">
      <alignment horizontal="center" wrapText="1"/>
    </xf>
    <xf numFmtId="9" fontId="15" fillId="5" borderId="1" xfId="0" applyNumberFormat="1" applyFont="1" applyFill="1" applyBorder="1" applyAlignment="1">
      <alignment horizontal="center" wrapText="1"/>
    </xf>
    <xf numFmtId="9" fontId="1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7" fillId="5" borderId="3" xfId="0" applyFont="1" applyFill="1" applyBorder="1" applyAlignment="1">
      <alignment horizontal="center" vertical="top" wrapText="1"/>
    </xf>
    <xf numFmtId="0" fontId="7" fillId="2" borderId="7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6" borderId="7" xfId="0" applyFont="1" applyFill="1" applyBorder="1" applyAlignment="1">
      <alignment horizontal="center" vertical="top" wrapText="1"/>
    </xf>
    <xf numFmtId="0" fontId="7" fillId="5" borderId="7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top"/>
    </xf>
    <xf numFmtId="0" fontId="7" fillId="0" borderId="1" xfId="0" applyFont="1" applyBorder="1" applyAlignment="1">
      <alignment horizontal="left"/>
    </xf>
    <xf numFmtId="0" fontId="10" fillId="3" borderId="0" xfId="0" applyFont="1" applyFill="1" applyAlignment="1">
      <alignment horizontal="left"/>
    </xf>
    <xf numFmtId="0" fontId="5" fillId="3" borderId="0" xfId="0" applyFont="1" applyFill="1"/>
    <xf numFmtId="0" fontId="8" fillId="3" borderId="0" xfId="0" applyFont="1" applyFill="1" applyAlignment="1">
      <alignment wrapText="1"/>
    </xf>
    <xf numFmtId="0" fontId="8" fillId="3" borderId="0" xfId="0" applyFont="1" applyFill="1"/>
    <xf numFmtId="0" fontId="12" fillId="3" borderId="0" xfId="5" applyFont="1" applyFill="1" applyAlignment="1" applyProtection="1">
      <alignment horizontal="left"/>
    </xf>
    <xf numFmtId="0" fontId="8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3" fillId="3" borderId="0" xfId="2" applyFill="1" applyAlignment="1">
      <alignment horizontal="center" wrapText="1"/>
    </xf>
    <xf numFmtId="0" fontId="3" fillId="3" borderId="0" xfId="2" applyFill="1" applyAlignment="1">
      <alignment horizontal="left"/>
    </xf>
    <xf numFmtId="0" fontId="6" fillId="0" borderId="14" xfId="0" applyFont="1" applyBorder="1" applyAlignment="1">
      <alignment horizontal="left" vertical="center"/>
    </xf>
    <xf numFmtId="0" fontId="7" fillId="2" borderId="14" xfId="0" applyFont="1" applyFill="1" applyBorder="1" applyAlignment="1">
      <alignment horizontal="center" vertical="top" wrapText="1"/>
    </xf>
    <xf numFmtId="0" fontId="7" fillId="4" borderId="14" xfId="0" applyFont="1" applyFill="1" applyBorder="1" applyAlignment="1">
      <alignment horizontal="center" vertical="top" wrapText="1"/>
    </xf>
    <xf numFmtId="0" fontId="7" fillId="6" borderId="14" xfId="0" applyFont="1" applyFill="1" applyBorder="1" applyAlignment="1">
      <alignment horizontal="center" vertical="top" wrapText="1"/>
    </xf>
    <xf numFmtId="0" fontId="7" fillId="5" borderId="1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175" fontId="5" fillId="3" borderId="0" xfId="0" applyNumberFormat="1" applyFont="1" applyFill="1"/>
    <xf numFmtId="0" fontId="17" fillId="5" borderId="7" xfId="0" applyFont="1" applyFill="1" applyBorder="1" applyAlignment="1">
      <alignment horizontal="center" vertical="top" wrapText="1"/>
    </xf>
    <xf numFmtId="0" fontId="17" fillId="5" borderId="14" xfId="0" applyFont="1" applyFill="1" applyBorder="1" applyAlignment="1">
      <alignment horizontal="center" vertical="top" wrapText="1"/>
    </xf>
    <xf numFmtId="0" fontId="17" fillId="5" borderId="3" xfId="0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wrapText="1"/>
    </xf>
    <xf numFmtId="1" fontId="16" fillId="5" borderId="1" xfId="0" applyNumberFormat="1" applyFont="1" applyFill="1" applyBorder="1" applyAlignment="1">
      <alignment horizontal="center"/>
    </xf>
    <xf numFmtId="9" fontId="16" fillId="5" borderId="1" xfId="0" applyNumberFormat="1" applyFont="1" applyFill="1" applyBorder="1" applyAlignment="1">
      <alignment horizontal="center"/>
    </xf>
    <xf numFmtId="1" fontId="16" fillId="5" borderId="1" xfId="0" applyNumberFormat="1" applyFont="1" applyFill="1" applyBorder="1" applyAlignment="1">
      <alignment horizontal="center" wrapText="1"/>
    </xf>
    <xf numFmtId="0" fontId="16" fillId="3" borderId="0" xfId="0" applyFont="1" applyFill="1" applyAlignment="1">
      <alignment horizontal="center"/>
    </xf>
    <xf numFmtId="0" fontId="19" fillId="3" borderId="0" xfId="0" applyFont="1" applyFill="1" applyAlignment="1">
      <alignment horizontal="center"/>
    </xf>
    <xf numFmtId="177" fontId="8" fillId="5" borderId="1" xfId="0" applyNumberFormat="1" applyFont="1" applyFill="1" applyBorder="1" applyAlignment="1">
      <alignment horizontal="center" vertical="center" wrapText="1"/>
    </xf>
    <xf numFmtId="177" fontId="9" fillId="5" borderId="1" xfId="0" applyNumberFormat="1" applyFont="1" applyFill="1" applyBorder="1" applyAlignment="1">
      <alignment horizontal="center" vertical="top" wrapText="1"/>
    </xf>
    <xf numFmtId="177" fontId="9" fillId="2" borderId="4" xfId="0" applyNumberFormat="1" applyFont="1" applyFill="1" applyBorder="1" applyAlignment="1">
      <alignment horizontal="center" vertical="top"/>
    </xf>
    <xf numFmtId="0" fontId="7" fillId="4" borderId="3" xfId="0" applyFont="1" applyFill="1" applyBorder="1" applyAlignment="1">
      <alignment horizontal="center" vertical="top" wrapText="1"/>
    </xf>
    <xf numFmtId="0" fontId="7" fillId="6" borderId="3" xfId="0" applyFont="1" applyFill="1" applyBorder="1" applyAlignment="1">
      <alignment horizontal="center" vertical="top" wrapText="1"/>
    </xf>
    <xf numFmtId="177" fontId="9" fillId="2" borderId="6" xfId="0" applyNumberFormat="1" applyFont="1" applyFill="1" applyBorder="1" applyAlignment="1">
      <alignment horizontal="left" vertical="top"/>
    </xf>
    <xf numFmtId="1" fontId="16" fillId="2" borderId="1" xfId="0" applyNumberFormat="1" applyFont="1" applyFill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9" fontId="8" fillId="5" borderId="6" xfId="0" applyNumberFormat="1" applyFont="1" applyFill="1" applyBorder="1" applyAlignment="1">
      <alignment horizontal="center" wrapText="1"/>
    </xf>
    <xf numFmtId="9" fontId="8" fillId="5" borderId="5" xfId="0" applyNumberFormat="1" applyFont="1" applyFill="1" applyBorder="1" applyAlignment="1">
      <alignment horizontal="center" wrapText="1"/>
    </xf>
    <xf numFmtId="9" fontId="8" fillId="5" borderId="4" xfId="0" applyNumberFormat="1" applyFont="1" applyFill="1" applyBorder="1" applyAlignment="1">
      <alignment horizont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7" fontId="9" fillId="6" borderId="1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177" fontId="9" fillId="4" borderId="1" xfId="0" applyNumberFormat="1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177" fontId="8" fillId="4" borderId="1" xfId="1" applyNumberFormat="1" applyFont="1" applyFill="1" applyBorder="1" applyAlignment="1">
      <alignment horizontal="center" vertical="center" wrapText="1"/>
    </xf>
    <xf numFmtId="177" fontId="8" fillId="6" borderId="1" xfId="1" applyNumberFormat="1" applyFont="1" applyFill="1" applyBorder="1" applyAlignment="1">
      <alignment horizontal="center" vertical="center" wrapText="1"/>
    </xf>
    <xf numFmtId="177" fontId="8" fillId="5" borderId="1" xfId="1" applyNumberFormat="1" applyFont="1" applyFill="1" applyBorder="1" applyAlignment="1">
      <alignment horizontal="center" vertical="center" wrapText="1"/>
    </xf>
    <xf numFmtId="177" fontId="16" fillId="5" borderId="1" xfId="1" applyNumberFormat="1" applyFont="1" applyFill="1" applyBorder="1" applyAlignment="1">
      <alignment horizontal="center" vertical="center" wrapText="1"/>
    </xf>
    <xf numFmtId="177" fontId="8" fillId="2" borderId="1" xfId="1" applyNumberFormat="1" applyFont="1" applyFill="1" applyBorder="1" applyAlignment="1">
      <alignment horizontal="center" vertical="center" wrapText="1"/>
    </xf>
    <xf numFmtId="180" fontId="8" fillId="5" borderId="1" xfId="1" applyNumberFormat="1" applyFont="1" applyFill="1" applyBorder="1" applyAlignment="1">
      <alignment horizontal="center" vertical="center" wrapText="1"/>
    </xf>
    <xf numFmtId="180" fontId="16" fillId="5" borderId="1" xfId="1" applyNumberFormat="1" applyFont="1" applyFill="1" applyBorder="1" applyAlignment="1">
      <alignment horizontal="center" vertical="center" wrapText="1"/>
    </xf>
    <xf numFmtId="42" fontId="16" fillId="6" borderId="1" xfId="0" applyNumberFormat="1" applyFont="1" applyFill="1" applyBorder="1" applyAlignment="1">
      <alignment horizontal="center" vertical="center" wrapText="1"/>
    </xf>
    <xf numFmtId="44" fontId="13" fillId="2" borderId="1" xfId="1" applyFont="1" applyFill="1" applyBorder="1" applyAlignment="1">
      <alignment horizontal="center" vertical="center" wrapText="1"/>
    </xf>
    <xf numFmtId="44" fontId="13" fillId="4" borderId="1" xfId="1" applyFont="1" applyFill="1" applyBorder="1" applyAlignment="1">
      <alignment horizontal="center" vertical="center" wrapText="1"/>
    </xf>
    <xf numFmtId="44" fontId="13" fillId="6" borderId="1" xfId="1" applyFont="1" applyFill="1" applyBorder="1" applyAlignment="1">
      <alignment horizontal="center" vertical="center" wrapText="1"/>
    </xf>
    <xf numFmtId="178" fontId="13" fillId="5" borderId="1" xfId="1" applyNumberFormat="1" applyFont="1" applyFill="1" applyBorder="1" applyAlignment="1">
      <alignment horizontal="center" vertical="center" wrapText="1"/>
    </xf>
    <xf numFmtId="44" fontId="13" fillId="5" borderId="1" xfId="1" applyFont="1" applyFill="1" applyBorder="1" applyAlignment="1">
      <alignment horizontal="center" vertical="center" wrapText="1"/>
    </xf>
    <xf numFmtId="44" fontId="18" fillId="5" borderId="1" xfId="1" applyFont="1" applyFill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44" fontId="9" fillId="0" borderId="1" xfId="1" applyFont="1" applyBorder="1" applyAlignment="1">
      <alignment horizontal="center" vertical="center" wrapText="1"/>
    </xf>
    <xf numFmtId="44" fontId="8" fillId="3" borderId="0" xfId="1" applyFont="1" applyFill="1" applyAlignment="1">
      <alignment horizontal="center" wrapText="1"/>
    </xf>
    <xf numFmtId="44" fontId="8" fillId="3" borderId="0" xfId="1" applyFont="1" applyFill="1" applyAlignment="1">
      <alignment wrapText="1"/>
    </xf>
    <xf numFmtId="44" fontId="16" fillId="3" borderId="0" xfId="1" applyFont="1" applyFill="1" applyAlignment="1">
      <alignment horizontal="center" wrapText="1"/>
    </xf>
    <xf numFmtId="177" fontId="8" fillId="5" borderId="6" xfId="0" applyNumberFormat="1" applyFont="1" applyFill="1" applyBorder="1" applyAlignment="1">
      <alignment horizontal="center" vertical="center" wrapText="1"/>
    </xf>
    <xf numFmtId="177" fontId="9" fillId="5" borderId="6" xfId="0" applyNumberFormat="1" applyFont="1" applyFill="1" applyBorder="1" applyAlignment="1">
      <alignment horizontal="center" vertical="top" wrapText="1"/>
    </xf>
    <xf numFmtId="177" fontId="8" fillId="2" borderId="1" xfId="1" applyNumberFormat="1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44" fontId="9" fillId="0" borderId="1" xfId="1" applyFont="1" applyBorder="1" applyAlignment="1">
      <alignment vertical="center" wrapText="1"/>
    </xf>
    <xf numFmtId="0" fontId="4" fillId="5" borderId="11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5" fontId="7" fillId="2" borderId="1" xfId="1" applyNumberFormat="1" applyFont="1" applyFill="1" applyBorder="1" applyAlignment="1">
      <alignment horizontal="center" vertical="center" wrapText="1"/>
    </xf>
    <xf numFmtId="175" fontId="7" fillId="4" borderId="1" xfId="1" applyNumberFormat="1" applyFont="1" applyFill="1" applyBorder="1" applyAlignment="1">
      <alignment horizontal="center" vertical="center" wrapText="1"/>
    </xf>
    <xf numFmtId="175" fontId="7" fillId="6" borderId="1" xfId="1" applyNumberFormat="1" applyFont="1" applyFill="1" applyBorder="1" applyAlignment="1">
      <alignment horizontal="center" vertical="center" wrapText="1"/>
    </xf>
    <xf numFmtId="175" fontId="7" fillId="5" borderId="1" xfId="1" applyNumberFormat="1" applyFont="1" applyFill="1" applyBorder="1" applyAlignment="1">
      <alignment horizontal="center" vertical="center" wrapText="1"/>
    </xf>
    <xf numFmtId="175" fontId="17" fillId="5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179" fontId="20" fillId="2" borderId="1" xfId="1" applyNumberFormat="1" applyFont="1" applyFill="1" applyBorder="1" applyAlignment="1">
      <alignment horizontal="center" vertical="center" wrapText="1"/>
    </xf>
    <xf numFmtId="179" fontId="20" fillId="4" borderId="1" xfId="1" applyNumberFormat="1" applyFont="1" applyFill="1" applyBorder="1" applyAlignment="1">
      <alignment horizontal="center" vertical="center" wrapText="1"/>
    </xf>
    <xf numFmtId="179" fontId="20" fillId="6" borderId="1" xfId="1" applyNumberFormat="1" applyFont="1" applyFill="1" applyBorder="1" applyAlignment="1">
      <alignment horizontal="center" vertical="center" wrapText="1"/>
    </xf>
    <xf numFmtId="179" fontId="20" fillId="5" borderId="1" xfId="1" applyNumberFormat="1" applyFont="1" applyFill="1" applyBorder="1" applyAlignment="1">
      <alignment horizontal="center" vertical="center" wrapText="1"/>
    </xf>
    <xf numFmtId="179" fontId="21" fillId="5" borderId="1" xfId="1" applyNumberFormat="1" applyFont="1" applyFill="1" applyBorder="1" applyAlignment="1">
      <alignment horizontal="center" vertical="center" wrapText="1"/>
    </xf>
    <xf numFmtId="0" fontId="14" fillId="3" borderId="0" xfId="0" applyFont="1" applyFill="1"/>
    <xf numFmtId="0" fontId="5" fillId="3" borderId="0" xfId="0" applyFont="1" applyFill="1" applyAlignment="1">
      <alignment horizontal="left" vertical="center"/>
    </xf>
    <xf numFmtId="0" fontId="5" fillId="3" borderId="0" xfId="0" applyFont="1" applyFill="1" applyAlignment="1">
      <alignment vertical="top"/>
    </xf>
    <xf numFmtId="0" fontId="5" fillId="3" borderId="0" xfId="0" applyFont="1" applyFill="1" applyAlignment="1">
      <alignment vertical="center"/>
    </xf>
  </cellXfs>
  <cellStyles count="7">
    <cellStyle name="Currency" xfId="1" builtinId="4"/>
    <cellStyle name="Currency 2" xfId="6" xr:uid="{4EA18319-0F0B-4F86-8740-8D733D47CAFC}"/>
    <cellStyle name="Hyperlink" xfId="2" builtinId="8"/>
    <cellStyle name="Hypertextový odkaz 2" xfId="5" xr:uid="{287B9A27-C64B-4C59-AADD-9614587B0252}"/>
    <cellStyle name="Měna 2" xfId="4" xr:uid="{7F6C2A68-C2AE-495D-A915-1F57A32E6B98}"/>
    <cellStyle name="Normal" xfId="0" builtinId="0"/>
    <cellStyle name="Normální 2" xfId="3" xr:uid="{D7F6C500-02ED-4E93-8D9D-5513F2015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X67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G31" sqref="G31"/>
    </sheetView>
  </sheetViews>
  <sheetFormatPr defaultColWidth="9.140625" defaultRowHeight="15.75" x14ac:dyDescent="0.25"/>
  <cols>
    <col min="1" max="1" width="30.42578125" style="53" customWidth="1"/>
    <col min="2" max="2" width="11.28515625" style="54" customWidth="1"/>
    <col min="3" max="12" width="11.28515625" style="47" customWidth="1"/>
    <col min="13" max="13" width="10.7109375" style="47" customWidth="1"/>
    <col min="14" max="17" width="11.28515625" style="47" customWidth="1"/>
    <col min="18" max="18" width="11.28515625" style="72" customWidth="1"/>
    <col min="19" max="16384" width="9.140625" style="47"/>
  </cols>
  <sheetData>
    <row r="1" spans="1:76" s="4" customFormat="1" ht="18.75" x14ac:dyDescent="0.3">
      <c r="A1" s="1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</row>
    <row r="2" spans="1:76" s="4" customFormat="1" ht="15.75" customHeight="1" x14ac:dyDescent="0.25">
      <c r="A2" s="91" t="s">
        <v>28</v>
      </c>
      <c r="B2" s="84" t="s">
        <v>1</v>
      </c>
      <c r="C2" s="85"/>
      <c r="D2" s="85"/>
      <c r="E2" s="85"/>
      <c r="F2" s="86"/>
      <c r="G2" s="94" t="s">
        <v>29</v>
      </c>
      <c r="H2" s="94"/>
      <c r="I2" s="94"/>
      <c r="J2" s="94"/>
      <c r="K2" s="95" t="s">
        <v>30</v>
      </c>
      <c r="L2" s="95"/>
      <c r="M2" s="120" t="s">
        <v>2</v>
      </c>
      <c r="N2" s="121"/>
      <c r="O2" s="121"/>
      <c r="P2" s="121"/>
      <c r="Q2" s="121"/>
      <c r="R2" s="121"/>
      <c r="S2" s="121"/>
      <c r="T2" s="122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</row>
    <row r="3" spans="1:76" s="4" customFormat="1" ht="16.5" customHeight="1" x14ac:dyDescent="0.25">
      <c r="A3" s="91"/>
      <c r="B3" s="87"/>
      <c r="C3" s="88"/>
      <c r="D3" s="88"/>
      <c r="E3" s="88"/>
      <c r="F3" s="89"/>
      <c r="G3" s="94"/>
      <c r="H3" s="94"/>
      <c r="I3" s="94"/>
      <c r="J3" s="94"/>
      <c r="K3" s="95"/>
      <c r="L3" s="95"/>
      <c r="M3" s="123"/>
      <c r="N3" s="124"/>
      <c r="O3" s="124"/>
      <c r="P3" s="124"/>
      <c r="Q3" s="124"/>
      <c r="R3" s="124"/>
      <c r="S3" s="124"/>
      <c r="T3" s="125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  <c r="AX3" s="47"/>
      <c r="AY3" s="47"/>
      <c r="AZ3" s="47"/>
      <c r="BA3" s="47"/>
      <c r="BB3" s="47"/>
      <c r="BC3" s="47"/>
      <c r="BD3" s="47"/>
      <c r="BE3" s="47"/>
      <c r="BF3" s="47"/>
      <c r="BG3" s="47"/>
      <c r="BH3" s="47"/>
      <c r="BI3" s="47"/>
      <c r="BJ3" s="47"/>
      <c r="BK3" s="47"/>
      <c r="BL3" s="47"/>
      <c r="BM3" s="47"/>
      <c r="BN3" s="47"/>
      <c r="BO3" s="47"/>
      <c r="BP3" s="47"/>
      <c r="BQ3" s="47"/>
      <c r="BR3" s="47"/>
      <c r="BS3" s="47"/>
      <c r="BT3" s="47"/>
      <c r="BU3" s="47"/>
      <c r="BV3" s="47"/>
      <c r="BW3" s="47"/>
      <c r="BX3" s="47"/>
    </row>
    <row r="4" spans="1:76" s="5" customFormat="1" ht="68.25" thickBot="1" x14ac:dyDescent="0.3">
      <c r="A4" s="92"/>
      <c r="B4" s="39" t="s">
        <v>3</v>
      </c>
      <c r="C4" s="39" t="s">
        <v>51</v>
      </c>
      <c r="D4" s="39" t="s">
        <v>4</v>
      </c>
      <c r="E4" s="39" t="s">
        <v>52</v>
      </c>
      <c r="F4" s="39" t="s">
        <v>31</v>
      </c>
      <c r="G4" s="40" t="s">
        <v>32</v>
      </c>
      <c r="H4" s="40" t="s">
        <v>53</v>
      </c>
      <c r="I4" s="40" t="s">
        <v>33</v>
      </c>
      <c r="J4" s="40" t="s">
        <v>34</v>
      </c>
      <c r="K4" s="41" t="s">
        <v>35</v>
      </c>
      <c r="L4" s="41" t="s">
        <v>36</v>
      </c>
      <c r="M4" s="42" t="s">
        <v>37</v>
      </c>
      <c r="N4" s="42" t="s">
        <v>5</v>
      </c>
      <c r="O4" s="42" t="s">
        <v>6</v>
      </c>
      <c r="P4" s="42" t="s">
        <v>7</v>
      </c>
      <c r="Q4" s="42" t="s">
        <v>38</v>
      </c>
      <c r="R4" s="64" t="s">
        <v>8</v>
      </c>
      <c r="S4" s="42" t="s">
        <v>39</v>
      </c>
      <c r="T4" s="42" t="s">
        <v>9</v>
      </c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  <c r="BM4" s="54"/>
      <c r="BN4" s="54"/>
      <c r="BO4" s="54"/>
      <c r="BP4" s="54"/>
      <c r="BQ4" s="54"/>
      <c r="BR4" s="54"/>
      <c r="BS4" s="54"/>
      <c r="BT4" s="54"/>
      <c r="BU4" s="54"/>
      <c r="BV4" s="54"/>
      <c r="BW4" s="54"/>
      <c r="BX4" s="54"/>
    </row>
    <row r="5" spans="1:76" s="5" customFormat="1" hidden="1" x14ac:dyDescent="0.25">
      <c r="A5" s="57" t="s">
        <v>46</v>
      </c>
      <c r="B5" s="58">
        <v>0.5</v>
      </c>
      <c r="C5" s="58">
        <v>0.5</v>
      </c>
      <c r="D5" s="58">
        <v>1</v>
      </c>
      <c r="E5" s="58">
        <v>0.5</v>
      </c>
      <c r="F5" s="58">
        <v>0.5</v>
      </c>
      <c r="G5" s="59"/>
      <c r="H5" s="59">
        <v>0.5</v>
      </c>
      <c r="I5" s="59"/>
      <c r="J5" s="59"/>
      <c r="K5" s="60"/>
      <c r="L5" s="60"/>
      <c r="M5" s="61"/>
      <c r="N5" s="61"/>
      <c r="O5" s="61"/>
      <c r="P5" s="61"/>
      <c r="Q5" s="61"/>
      <c r="R5" s="65"/>
      <c r="S5" s="61"/>
      <c r="T5" s="61"/>
      <c r="U5" s="54"/>
      <c r="V5" s="2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  <c r="BM5" s="54"/>
      <c r="BN5" s="54"/>
      <c r="BO5" s="54"/>
      <c r="BP5" s="54"/>
      <c r="BQ5" s="54"/>
      <c r="BR5" s="54"/>
      <c r="BS5" s="54"/>
      <c r="BT5" s="54"/>
      <c r="BU5" s="54"/>
      <c r="BV5" s="54"/>
      <c r="BW5" s="54"/>
      <c r="BX5" s="54"/>
    </row>
    <row r="6" spans="1:76" s="5" customFormat="1" hidden="1" x14ac:dyDescent="0.25">
      <c r="A6" s="57" t="s">
        <v>48</v>
      </c>
      <c r="B6" s="58">
        <f>B9*B5</f>
        <v>140</v>
      </c>
      <c r="C6" s="58">
        <f>C9*C5</f>
        <v>140</v>
      </c>
      <c r="D6" s="58">
        <f>D9*D5</f>
        <v>74</v>
      </c>
      <c r="E6" s="58">
        <f>E9*E5</f>
        <v>50</v>
      </c>
      <c r="F6" s="58">
        <f>F9*F5</f>
        <v>130</v>
      </c>
      <c r="G6" s="59"/>
      <c r="H6" s="59">
        <f>H9*H5</f>
        <v>81</v>
      </c>
      <c r="I6" s="59"/>
      <c r="J6" s="59"/>
      <c r="K6" s="60"/>
      <c r="L6" s="60"/>
      <c r="M6" s="61"/>
      <c r="N6" s="61"/>
      <c r="O6" s="61"/>
      <c r="P6" s="61"/>
      <c r="Q6" s="61"/>
      <c r="R6" s="65"/>
      <c r="S6" s="61"/>
      <c r="T6" s="61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P6" s="54"/>
      <c r="BQ6" s="54"/>
      <c r="BR6" s="54"/>
      <c r="BS6" s="54"/>
      <c r="BT6" s="54"/>
      <c r="BU6" s="54"/>
      <c r="BV6" s="54"/>
      <c r="BW6" s="54"/>
      <c r="BX6" s="54"/>
    </row>
    <row r="7" spans="1:76" s="34" customFormat="1" hidden="1" x14ac:dyDescent="0.25">
      <c r="A7" s="37" t="s">
        <v>47</v>
      </c>
      <c r="B7" s="62">
        <v>0.5</v>
      </c>
      <c r="C7" s="62">
        <v>0.5</v>
      </c>
      <c r="D7" s="62">
        <v>0.5</v>
      </c>
      <c r="E7" s="62">
        <v>0.5</v>
      </c>
      <c r="F7" s="62">
        <v>0.5</v>
      </c>
      <c r="G7" s="76"/>
      <c r="H7" s="76">
        <v>0.5</v>
      </c>
      <c r="I7" s="76"/>
      <c r="J7" s="76"/>
      <c r="K7" s="77"/>
      <c r="L7" s="77"/>
      <c r="M7" s="38"/>
      <c r="N7" s="38"/>
      <c r="O7" s="38"/>
      <c r="P7" s="38"/>
      <c r="Q7" s="38"/>
      <c r="R7" s="66"/>
      <c r="S7" s="38"/>
      <c r="T7" s="38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</row>
    <row r="8" spans="1:76" s="34" customFormat="1" hidden="1" x14ac:dyDescent="0.25">
      <c r="A8" s="37" t="s">
        <v>49</v>
      </c>
      <c r="B8" s="62">
        <f>B9*B7</f>
        <v>140</v>
      </c>
      <c r="C8" s="62">
        <f>C9*C7</f>
        <v>140</v>
      </c>
      <c r="D8" s="62">
        <f>D9*D7</f>
        <v>37</v>
      </c>
      <c r="E8" s="62">
        <f t="shared" ref="E8:H8" si="0">E9*E7</f>
        <v>50</v>
      </c>
      <c r="F8" s="62">
        <f t="shared" si="0"/>
        <v>130</v>
      </c>
      <c r="G8" s="76"/>
      <c r="H8" s="76">
        <f t="shared" si="0"/>
        <v>81</v>
      </c>
      <c r="I8" s="76"/>
      <c r="J8" s="76"/>
      <c r="K8" s="77"/>
      <c r="L8" s="77"/>
      <c r="M8" s="38"/>
      <c r="N8" s="38"/>
      <c r="O8" s="38"/>
      <c r="P8" s="38"/>
      <c r="Q8" s="38"/>
      <c r="R8" s="66"/>
      <c r="S8" s="38"/>
      <c r="T8" s="38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</row>
    <row r="9" spans="1:76" s="4" customFormat="1" x14ac:dyDescent="0.25">
      <c r="A9" s="43" t="s">
        <v>40</v>
      </c>
      <c r="B9" s="12">
        <v>280</v>
      </c>
      <c r="C9" s="12">
        <v>280</v>
      </c>
      <c r="D9" s="12">
        <v>74</v>
      </c>
      <c r="E9" s="118">
        <v>100</v>
      </c>
      <c r="F9" s="12">
        <v>260</v>
      </c>
      <c r="G9" s="13">
        <v>108</v>
      </c>
      <c r="H9" s="13">
        <v>162</v>
      </c>
      <c r="I9" s="13">
        <v>9.6</v>
      </c>
      <c r="J9" s="13">
        <v>90</v>
      </c>
      <c r="K9" s="14">
        <v>100</v>
      </c>
      <c r="L9" s="14">
        <v>100</v>
      </c>
      <c r="M9" s="6">
        <v>110</v>
      </c>
      <c r="N9" s="6">
        <v>85</v>
      </c>
      <c r="O9" s="6">
        <v>225</v>
      </c>
      <c r="P9" s="6">
        <v>160</v>
      </c>
      <c r="Q9" s="6">
        <v>250</v>
      </c>
      <c r="R9" s="67">
        <v>100</v>
      </c>
      <c r="S9" s="6">
        <v>100</v>
      </c>
      <c r="T9" s="6">
        <v>80</v>
      </c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</row>
    <row r="10" spans="1:76" s="4" customFormat="1" x14ac:dyDescent="0.25">
      <c r="A10" s="43" t="s">
        <v>50</v>
      </c>
      <c r="B10" s="12">
        <v>3.2</v>
      </c>
      <c r="C10" s="12">
        <v>3.2</v>
      </c>
      <c r="D10" s="12">
        <v>48</v>
      </c>
      <c r="E10" s="12">
        <v>3.2</v>
      </c>
      <c r="F10" s="12">
        <v>3.2</v>
      </c>
      <c r="G10" s="13">
        <v>26.1</v>
      </c>
      <c r="H10" s="13">
        <v>54.75</v>
      </c>
      <c r="I10" s="13">
        <v>3.75</v>
      </c>
      <c r="J10" s="13">
        <v>26.2</v>
      </c>
      <c r="K10" s="14">
        <v>1.2</v>
      </c>
      <c r="L10" s="14">
        <v>1.2</v>
      </c>
      <c r="M10" s="6">
        <v>12</v>
      </c>
      <c r="N10" s="6">
        <v>12</v>
      </c>
      <c r="O10" s="6">
        <v>6</v>
      </c>
      <c r="P10" s="6">
        <v>2</v>
      </c>
      <c r="Q10" s="6">
        <v>2</v>
      </c>
      <c r="R10" s="67">
        <v>12</v>
      </c>
      <c r="S10" s="6">
        <v>12</v>
      </c>
      <c r="T10" s="6">
        <v>12</v>
      </c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</row>
    <row r="11" spans="1:76" s="4" customFormat="1" x14ac:dyDescent="0.25">
      <c r="A11" s="43" t="s">
        <v>10</v>
      </c>
      <c r="B11" s="15">
        <v>3500</v>
      </c>
      <c r="C11" s="15">
        <v>3500</v>
      </c>
      <c r="D11" s="79">
        <v>3500</v>
      </c>
      <c r="E11" s="79">
        <v>3500</v>
      </c>
      <c r="F11" s="15">
        <v>3500</v>
      </c>
      <c r="G11" s="16">
        <v>4000</v>
      </c>
      <c r="H11" s="16">
        <v>5000</v>
      </c>
      <c r="I11" s="16">
        <v>2000</v>
      </c>
      <c r="J11" s="16">
        <v>2000</v>
      </c>
      <c r="K11" s="17">
        <v>5000</v>
      </c>
      <c r="L11" s="17">
        <v>4000</v>
      </c>
      <c r="M11" s="7">
        <v>850</v>
      </c>
      <c r="N11" s="7">
        <v>1600</v>
      </c>
      <c r="O11" s="7">
        <v>1200</v>
      </c>
      <c r="P11" s="7">
        <v>1500</v>
      </c>
      <c r="Q11" s="7">
        <v>1500</v>
      </c>
      <c r="R11" s="68">
        <v>2800</v>
      </c>
      <c r="S11" s="7">
        <v>300</v>
      </c>
      <c r="T11" s="7">
        <v>1200</v>
      </c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</row>
    <row r="12" spans="1:76" s="4" customFormat="1" ht="15.75" customHeight="1" x14ac:dyDescent="0.25">
      <c r="A12" s="43" t="s">
        <v>11</v>
      </c>
      <c r="B12" s="18">
        <v>0.8</v>
      </c>
      <c r="C12" s="18">
        <v>0.8</v>
      </c>
      <c r="D12" s="18">
        <v>0.8</v>
      </c>
      <c r="E12" s="18">
        <v>0.8</v>
      </c>
      <c r="F12" s="18">
        <v>0.8</v>
      </c>
      <c r="G12" s="19">
        <v>0.8</v>
      </c>
      <c r="H12" s="19">
        <v>0.8</v>
      </c>
      <c r="I12" s="19">
        <v>0.45</v>
      </c>
      <c r="J12" s="19">
        <v>0.45</v>
      </c>
      <c r="K12" s="20">
        <v>0.3</v>
      </c>
      <c r="L12" s="20">
        <v>0.3</v>
      </c>
      <c r="M12" s="81" t="s">
        <v>41</v>
      </c>
      <c r="N12" s="82"/>
      <c r="O12" s="82"/>
      <c r="P12" s="82"/>
      <c r="Q12" s="82"/>
      <c r="R12" s="82"/>
      <c r="S12" s="82"/>
      <c r="T12" s="83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</row>
    <row r="13" spans="1:76" s="4" customFormat="1" x14ac:dyDescent="0.25">
      <c r="A13" s="43" t="s">
        <v>12</v>
      </c>
      <c r="B13" s="100">
        <v>4699</v>
      </c>
      <c r="C13" s="117">
        <v>3953</v>
      </c>
      <c r="D13" s="100">
        <v>38735</v>
      </c>
      <c r="E13" s="100">
        <v>1921</v>
      </c>
      <c r="F13" s="100">
        <v>10855</v>
      </c>
      <c r="G13" s="96">
        <v>44950</v>
      </c>
      <c r="H13" s="96">
        <v>107585</v>
      </c>
      <c r="I13" s="96">
        <v>90</v>
      </c>
      <c r="J13" s="96">
        <v>7500</v>
      </c>
      <c r="K13" s="97">
        <v>2000</v>
      </c>
      <c r="L13" s="97">
        <v>200</v>
      </c>
      <c r="M13" s="98">
        <v>6600</v>
      </c>
      <c r="N13" s="98">
        <v>5151</v>
      </c>
      <c r="O13" s="98">
        <v>5250</v>
      </c>
      <c r="P13" s="98">
        <v>2784</v>
      </c>
      <c r="Q13" s="98">
        <v>5200</v>
      </c>
      <c r="R13" s="99">
        <v>6590</v>
      </c>
      <c r="S13" s="98">
        <v>3140</v>
      </c>
      <c r="T13" s="98">
        <v>5800</v>
      </c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M13" s="47"/>
      <c r="AN13" s="47"/>
      <c r="AO13" s="47"/>
      <c r="AP13" s="47"/>
      <c r="AQ13" s="47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</row>
    <row r="14" spans="1:76" s="28" customFormat="1" x14ac:dyDescent="0.25">
      <c r="A14" s="43" t="s">
        <v>13</v>
      </c>
      <c r="B14" s="29">
        <v>0.9</v>
      </c>
      <c r="C14" s="29">
        <v>0.9</v>
      </c>
      <c r="D14" s="29">
        <v>0.9</v>
      </c>
      <c r="E14" s="29">
        <v>0.9</v>
      </c>
      <c r="F14" s="29">
        <v>0.9</v>
      </c>
      <c r="G14" s="30">
        <v>0.8</v>
      </c>
      <c r="H14" s="30">
        <v>0.8</v>
      </c>
      <c r="I14" s="30">
        <v>0.8</v>
      </c>
      <c r="J14" s="30">
        <v>0.8</v>
      </c>
      <c r="K14" s="31">
        <v>0.7</v>
      </c>
      <c r="L14" s="31">
        <v>0.7</v>
      </c>
      <c r="M14" s="32">
        <v>0.5</v>
      </c>
      <c r="N14" s="32">
        <v>0.5</v>
      </c>
      <c r="O14" s="33">
        <v>0.5</v>
      </c>
      <c r="P14" s="33">
        <v>0.8</v>
      </c>
      <c r="Q14" s="33">
        <v>0.8</v>
      </c>
      <c r="R14" s="33">
        <v>0.5</v>
      </c>
      <c r="S14" s="32">
        <v>0.5</v>
      </c>
      <c r="T14" s="32">
        <v>0.8</v>
      </c>
      <c r="U14" s="137"/>
      <c r="V14" s="137"/>
      <c r="W14" s="137"/>
      <c r="X14" s="137"/>
      <c r="Y14" s="137"/>
      <c r="Z14" s="137"/>
      <c r="AA14" s="137"/>
      <c r="AB14" s="137"/>
      <c r="AC14" s="137"/>
      <c r="AD14" s="137"/>
      <c r="AE14" s="137"/>
      <c r="AF14" s="137"/>
      <c r="AG14" s="137"/>
      <c r="AH14" s="137"/>
      <c r="AI14" s="137"/>
      <c r="AJ14" s="137"/>
      <c r="AK14" s="137"/>
      <c r="AL14" s="137"/>
      <c r="AM14" s="137"/>
      <c r="AN14" s="137"/>
      <c r="AO14" s="137"/>
      <c r="AP14" s="137"/>
      <c r="AQ14" s="137"/>
      <c r="AR14" s="137"/>
      <c r="AS14" s="137"/>
      <c r="AT14" s="137"/>
      <c r="AU14" s="137"/>
      <c r="AV14" s="137"/>
      <c r="AW14" s="137"/>
      <c r="AX14" s="137"/>
      <c r="AY14" s="137"/>
      <c r="AZ14" s="137"/>
      <c r="BA14" s="137"/>
      <c r="BB14" s="137"/>
      <c r="BC14" s="137"/>
      <c r="BD14" s="137"/>
      <c r="BE14" s="137"/>
      <c r="BF14" s="137"/>
      <c r="BG14" s="137"/>
      <c r="BH14" s="137"/>
      <c r="BI14" s="137"/>
      <c r="BJ14" s="137"/>
      <c r="BK14" s="137"/>
      <c r="BL14" s="137"/>
      <c r="BM14" s="137"/>
      <c r="BN14" s="137"/>
      <c r="BO14" s="137"/>
      <c r="BP14" s="137"/>
      <c r="BQ14" s="137"/>
      <c r="BR14" s="137"/>
      <c r="BS14" s="137"/>
      <c r="BT14" s="137"/>
      <c r="BU14" s="137"/>
      <c r="BV14" s="137"/>
      <c r="BW14" s="137"/>
      <c r="BX14" s="137"/>
    </row>
    <row r="15" spans="1:76" s="4" customFormat="1" x14ac:dyDescent="0.25">
      <c r="A15" s="43" t="s">
        <v>42</v>
      </c>
      <c r="B15" s="18">
        <v>0.95</v>
      </c>
      <c r="C15" s="18">
        <v>0.95</v>
      </c>
      <c r="D15" s="18">
        <v>0.95</v>
      </c>
      <c r="E15" s="18">
        <v>0.9</v>
      </c>
      <c r="F15" s="18">
        <v>0.95</v>
      </c>
      <c r="G15" s="19">
        <v>0.95</v>
      </c>
      <c r="H15" s="19">
        <v>0.95</v>
      </c>
      <c r="I15" s="19">
        <v>0.95</v>
      </c>
      <c r="J15" s="19">
        <v>0.95</v>
      </c>
      <c r="K15" s="20">
        <v>0.85</v>
      </c>
      <c r="L15" s="20">
        <v>0.85</v>
      </c>
      <c r="M15" s="8">
        <v>0.9</v>
      </c>
      <c r="N15" s="8">
        <v>0.9</v>
      </c>
      <c r="O15" s="9">
        <v>0.9</v>
      </c>
      <c r="P15" s="9">
        <v>0.9</v>
      </c>
      <c r="Q15" s="9">
        <v>0.9</v>
      </c>
      <c r="R15" s="69">
        <v>0.9</v>
      </c>
      <c r="S15" s="8">
        <v>0.9</v>
      </c>
      <c r="T15" s="8">
        <v>0.9</v>
      </c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</row>
    <row r="16" spans="1:76" s="35" customFormat="1" x14ac:dyDescent="0.25">
      <c r="A16" s="36" t="s">
        <v>43</v>
      </c>
      <c r="B16" s="100">
        <f t="shared" ref="B16:R16" si="1">B13/(B9*B10/1000)</f>
        <v>5244.4196428571431</v>
      </c>
      <c r="C16" s="100">
        <f>C13/(C9*C10/1000)</f>
        <v>4411.8303571428569</v>
      </c>
      <c r="D16" s="100">
        <f>D13/(D9*D10/1000)</f>
        <v>10905.123873873874</v>
      </c>
      <c r="E16" s="100">
        <f>E13/(E9*E10/1000)</f>
        <v>6003.125</v>
      </c>
      <c r="F16" s="100">
        <f t="shared" si="1"/>
        <v>13046.875</v>
      </c>
      <c r="G16" s="96">
        <f t="shared" si="1"/>
        <v>15946.502057613168</v>
      </c>
      <c r="H16" s="96">
        <f t="shared" si="1"/>
        <v>12129.770562038446</v>
      </c>
      <c r="I16" s="96">
        <f t="shared" si="1"/>
        <v>2500</v>
      </c>
      <c r="J16" s="96">
        <f t="shared" si="1"/>
        <v>3180.6615776081426</v>
      </c>
      <c r="K16" s="97">
        <f t="shared" si="1"/>
        <v>16666.666666666668</v>
      </c>
      <c r="L16" s="97">
        <f t="shared" si="1"/>
        <v>1666.6666666666667</v>
      </c>
      <c r="M16" s="98">
        <f t="shared" si="1"/>
        <v>5000</v>
      </c>
      <c r="N16" s="98">
        <f t="shared" si="1"/>
        <v>5050</v>
      </c>
      <c r="O16" s="98">
        <f t="shared" si="1"/>
        <v>3888.8888888888887</v>
      </c>
      <c r="P16" s="98">
        <f t="shared" si="1"/>
        <v>8700</v>
      </c>
      <c r="Q16" s="98">
        <f t="shared" si="1"/>
        <v>10400</v>
      </c>
      <c r="R16" s="99">
        <f t="shared" si="1"/>
        <v>5491.666666666667</v>
      </c>
      <c r="S16" s="98">
        <f>S13/(S9*S10/1000)</f>
        <v>2616.666666666667</v>
      </c>
      <c r="T16" s="98">
        <f>T13/(T9*T10/1000)</f>
        <v>6041.666666666667</v>
      </c>
      <c r="U16" s="138"/>
      <c r="V16" s="138"/>
      <c r="W16" s="138"/>
      <c r="X16" s="138"/>
      <c r="Y16" s="138"/>
      <c r="Z16" s="138"/>
      <c r="AA16" s="138"/>
      <c r="AB16" s="138"/>
      <c r="AC16" s="138"/>
      <c r="AD16" s="138"/>
      <c r="AE16" s="138"/>
      <c r="AF16" s="138"/>
      <c r="AG16" s="138"/>
      <c r="AH16" s="138"/>
      <c r="AI16" s="138"/>
      <c r="AJ16" s="138"/>
      <c r="AK16" s="138"/>
      <c r="AL16" s="138"/>
      <c r="AM16" s="138"/>
      <c r="AN16" s="138"/>
      <c r="AO16" s="138"/>
      <c r="AP16" s="138"/>
      <c r="AQ16" s="138"/>
      <c r="AR16" s="138"/>
      <c r="AS16" s="138"/>
      <c r="AT16" s="138"/>
      <c r="AU16" s="138"/>
      <c r="AV16" s="138"/>
      <c r="AW16" s="138"/>
      <c r="AX16" s="138"/>
      <c r="AY16" s="138"/>
      <c r="AZ16" s="138"/>
      <c r="BA16" s="138"/>
      <c r="BB16" s="138"/>
      <c r="BC16" s="138"/>
      <c r="BD16" s="138"/>
      <c r="BE16" s="138"/>
      <c r="BF16" s="138"/>
      <c r="BG16" s="138"/>
      <c r="BH16" s="138"/>
      <c r="BI16" s="138"/>
      <c r="BJ16" s="138"/>
      <c r="BK16" s="138"/>
      <c r="BL16" s="138"/>
      <c r="BM16" s="138"/>
      <c r="BN16" s="138"/>
      <c r="BO16" s="138"/>
      <c r="BP16" s="138"/>
      <c r="BQ16" s="138"/>
      <c r="BR16" s="138"/>
      <c r="BS16" s="138"/>
      <c r="BT16" s="138"/>
      <c r="BU16" s="138"/>
      <c r="BV16" s="138"/>
      <c r="BW16" s="138"/>
      <c r="BX16" s="138"/>
    </row>
    <row r="17" spans="1:76" s="4" customFormat="1" x14ac:dyDescent="0.25">
      <c r="A17" s="43" t="s">
        <v>14</v>
      </c>
      <c r="B17" s="21">
        <v>0</v>
      </c>
      <c r="C17" s="21">
        <v>0</v>
      </c>
      <c r="D17" s="21">
        <v>0</v>
      </c>
      <c r="E17" s="21">
        <v>0</v>
      </c>
      <c r="F17" s="21">
        <v>0</v>
      </c>
      <c r="G17" s="22">
        <v>0</v>
      </c>
      <c r="H17" s="22">
        <v>0</v>
      </c>
      <c r="I17" s="22">
        <v>0</v>
      </c>
      <c r="J17" s="22">
        <v>0</v>
      </c>
      <c r="K17" s="23">
        <f>K11/1000*100</f>
        <v>500</v>
      </c>
      <c r="L17" s="23">
        <f>L11/1000*100</f>
        <v>400</v>
      </c>
      <c r="M17" s="73">
        <v>0</v>
      </c>
      <c r="N17" s="73">
        <v>200</v>
      </c>
      <c r="O17" s="73">
        <v>200</v>
      </c>
      <c r="P17" s="73">
        <v>200</v>
      </c>
      <c r="Q17" s="98">
        <v>600</v>
      </c>
      <c r="R17" s="99">
        <v>0</v>
      </c>
      <c r="S17" s="73">
        <v>200</v>
      </c>
      <c r="T17" s="73">
        <v>200</v>
      </c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</row>
    <row r="18" spans="1:76" s="5" customFormat="1" x14ac:dyDescent="0.25">
      <c r="A18" s="43" t="s">
        <v>15</v>
      </c>
      <c r="B18" s="24"/>
      <c r="C18" s="24"/>
      <c r="D18" s="24"/>
      <c r="E18" s="24"/>
      <c r="F18" s="24"/>
      <c r="G18" s="25"/>
      <c r="H18" s="25"/>
      <c r="I18" s="25"/>
      <c r="J18" s="25"/>
      <c r="K18" s="26"/>
      <c r="L18" s="26"/>
      <c r="M18" s="27">
        <v>38.700000000000003</v>
      </c>
      <c r="N18" s="27"/>
      <c r="O18" s="27"/>
      <c r="P18" s="27"/>
      <c r="Q18" s="101"/>
      <c r="R18" s="102"/>
      <c r="S18" s="27">
        <v>26.5</v>
      </c>
      <c r="T18" s="27">
        <v>27</v>
      </c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54"/>
      <c r="BM18" s="54"/>
      <c r="BN18" s="54"/>
      <c r="BO18" s="54"/>
      <c r="BP18" s="54"/>
      <c r="BQ18" s="54"/>
      <c r="BR18" s="54"/>
      <c r="BS18" s="54"/>
      <c r="BT18" s="54"/>
      <c r="BU18" s="54"/>
      <c r="BV18" s="54"/>
      <c r="BW18" s="54"/>
      <c r="BX18" s="54"/>
    </row>
    <row r="19" spans="1:76" s="4" customFormat="1" x14ac:dyDescent="0.25">
      <c r="A19" s="43" t="s">
        <v>16</v>
      </c>
      <c r="B19" s="21">
        <v>0</v>
      </c>
      <c r="C19" s="21">
        <v>0</v>
      </c>
      <c r="D19" s="21">
        <v>0</v>
      </c>
      <c r="E19" s="21">
        <v>0</v>
      </c>
      <c r="F19" s="21">
        <v>0</v>
      </c>
      <c r="G19" s="22">
        <v>0</v>
      </c>
      <c r="H19" s="22">
        <v>0</v>
      </c>
      <c r="I19" s="22">
        <v>0</v>
      </c>
      <c r="J19" s="22">
        <v>0</v>
      </c>
      <c r="K19" s="103">
        <f>-5*7</f>
        <v>-35</v>
      </c>
      <c r="L19" s="103"/>
      <c r="M19" s="73">
        <f>M20*M18</f>
        <v>387</v>
      </c>
      <c r="N19" s="73">
        <f>33*12</f>
        <v>396</v>
      </c>
      <c r="O19" s="73">
        <f>8*56</f>
        <v>448</v>
      </c>
      <c r="P19" s="73">
        <f>8*56</f>
        <v>448</v>
      </c>
      <c r="Q19" s="115">
        <f>20*13</f>
        <v>260</v>
      </c>
      <c r="R19" s="115">
        <f>20*13</f>
        <v>260</v>
      </c>
      <c r="S19" s="73">
        <f>S20*S18</f>
        <v>265</v>
      </c>
      <c r="T19" s="73">
        <f>T20*T18</f>
        <v>297</v>
      </c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</row>
    <row r="20" spans="1:76" s="10" customFormat="1" x14ac:dyDescent="0.25">
      <c r="A20" s="44" t="s">
        <v>17</v>
      </c>
      <c r="B20" s="78" t="s">
        <v>18</v>
      </c>
      <c r="C20" s="75"/>
      <c r="D20" s="75"/>
      <c r="E20" s="75"/>
      <c r="F20" s="75"/>
      <c r="G20" s="93"/>
      <c r="H20" s="93"/>
      <c r="I20" s="93"/>
      <c r="J20" s="93"/>
      <c r="K20" s="90" t="s">
        <v>19</v>
      </c>
      <c r="L20" s="90"/>
      <c r="M20" s="74">
        <v>10</v>
      </c>
      <c r="N20" s="74">
        <v>10</v>
      </c>
      <c r="O20" s="74">
        <v>10</v>
      </c>
      <c r="P20" s="74">
        <v>10</v>
      </c>
      <c r="Q20" s="116">
        <v>10</v>
      </c>
      <c r="R20" s="116">
        <v>10</v>
      </c>
      <c r="S20" s="74">
        <v>10</v>
      </c>
      <c r="T20" s="74">
        <v>11</v>
      </c>
      <c r="U20" s="139"/>
      <c r="V20" s="139"/>
      <c r="W20" s="139"/>
      <c r="X20" s="139"/>
      <c r="Y20" s="139"/>
      <c r="Z20" s="139"/>
      <c r="AA20" s="139"/>
      <c r="AB20" s="139"/>
      <c r="AC20" s="139"/>
      <c r="AD20" s="139"/>
      <c r="AE20" s="139"/>
      <c r="AF20" s="139"/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  <c r="BI20" s="139"/>
      <c r="BJ20" s="139"/>
      <c r="BK20" s="139"/>
      <c r="BL20" s="139"/>
      <c r="BM20" s="139"/>
      <c r="BN20" s="139"/>
      <c r="BO20" s="139"/>
      <c r="BP20" s="139"/>
      <c r="BQ20" s="139"/>
      <c r="BR20" s="139"/>
      <c r="BS20" s="139"/>
      <c r="BT20" s="139"/>
      <c r="BU20" s="139"/>
      <c r="BV20" s="139"/>
      <c r="BW20" s="139"/>
      <c r="BX20" s="139"/>
    </row>
    <row r="21" spans="1:76" s="4" customFormat="1" x14ac:dyDescent="0.25">
      <c r="A21" s="43" t="s">
        <v>20</v>
      </c>
      <c r="B21" s="15">
        <f t="shared" ref="B21:T21" si="2">B10*B9*B11/1000*B14</f>
        <v>2822.4</v>
      </c>
      <c r="C21" s="15">
        <f>C10*C9*C11/1000*C14</f>
        <v>2822.4</v>
      </c>
      <c r="D21" s="15">
        <f>D10*D9*D11/1000*D14</f>
        <v>11188.800000000001</v>
      </c>
      <c r="E21" s="15">
        <f>E10*E9*E11/1000*E14</f>
        <v>1008</v>
      </c>
      <c r="F21" s="15">
        <f t="shared" si="2"/>
        <v>2620.8000000000002</v>
      </c>
      <c r="G21" s="16">
        <f t="shared" si="2"/>
        <v>9020.1600000000017</v>
      </c>
      <c r="H21" s="16">
        <f t="shared" ref="H21" si="3">H10*H9*H11/1000*H14</f>
        <v>35478</v>
      </c>
      <c r="I21" s="16">
        <f t="shared" si="2"/>
        <v>57.6</v>
      </c>
      <c r="J21" s="16">
        <f t="shared" si="2"/>
        <v>3772.8</v>
      </c>
      <c r="K21" s="17">
        <f t="shared" si="2"/>
        <v>420</v>
      </c>
      <c r="L21" s="17">
        <f t="shared" si="2"/>
        <v>336</v>
      </c>
      <c r="M21" s="7">
        <f t="shared" si="2"/>
        <v>561</v>
      </c>
      <c r="N21" s="7">
        <f t="shared" si="2"/>
        <v>816</v>
      </c>
      <c r="O21" s="7">
        <f t="shared" si="2"/>
        <v>810</v>
      </c>
      <c r="P21" s="7">
        <f t="shared" si="2"/>
        <v>384</v>
      </c>
      <c r="Q21" s="7">
        <f t="shared" si="2"/>
        <v>600</v>
      </c>
      <c r="R21" s="70">
        <f t="shared" si="2"/>
        <v>1680</v>
      </c>
      <c r="S21" s="7">
        <f t="shared" si="2"/>
        <v>180</v>
      </c>
      <c r="T21" s="7">
        <f t="shared" si="2"/>
        <v>921.6</v>
      </c>
      <c r="U21" s="47"/>
      <c r="V21" s="47"/>
      <c r="W21" s="47"/>
      <c r="X21" s="47"/>
      <c r="Y21" s="47"/>
      <c r="Z21" s="47"/>
      <c r="AA21" s="47"/>
      <c r="AB21" s="47"/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</row>
    <row r="22" spans="1:76" s="4" customFormat="1" x14ac:dyDescent="0.25">
      <c r="A22" s="43" t="s">
        <v>21</v>
      </c>
      <c r="B22" s="104">
        <f t="shared" ref="B22:T22" si="4">(B13-B19+B17)/B21</f>
        <v>1.6648951247165533</v>
      </c>
      <c r="C22" s="104">
        <f>(C13-C19+C17)/C21</f>
        <v>1.4005810657596371</v>
      </c>
      <c r="D22" s="104">
        <f>(D13-D19+D17)/D21</f>
        <v>3.4619440869440865</v>
      </c>
      <c r="E22" s="104">
        <f>(E13-E19+E17)/E21</f>
        <v>1.9057539682539681</v>
      </c>
      <c r="F22" s="104">
        <f t="shared" si="4"/>
        <v>4.1418650793650791</v>
      </c>
      <c r="G22" s="105">
        <f t="shared" si="4"/>
        <v>4.9832818930041141</v>
      </c>
      <c r="H22" s="105">
        <f t="shared" ref="H22" si="5">(H13-H19+H17)/H21</f>
        <v>3.0324426405096117</v>
      </c>
      <c r="I22" s="105">
        <f t="shared" si="4"/>
        <v>1.5625</v>
      </c>
      <c r="J22" s="105">
        <f t="shared" si="4"/>
        <v>1.9879134860050889</v>
      </c>
      <c r="K22" s="106">
        <f t="shared" si="4"/>
        <v>6.0357142857142856</v>
      </c>
      <c r="L22" s="106">
        <f t="shared" si="4"/>
        <v>1.7857142857142858</v>
      </c>
      <c r="M22" s="107">
        <f t="shared" si="4"/>
        <v>11.074866310160427</v>
      </c>
      <c r="N22" s="107">
        <f t="shared" si="4"/>
        <v>6.0723039215686274</v>
      </c>
      <c r="O22" s="107">
        <f t="shared" si="4"/>
        <v>6.1753086419753087</v>
      </c>
      <c r="P22" s="108">
        <f t="shared" si="4"/>
        <v>6.604166666666667</v>
      </c>
      <c r="Q22" s="108">
        <f t="shared" si="4"/>
        <v>9.2333333333333325</v>
      </c>
      <c r="R22" s="109">
        <f t="shared" si="4"/>
        <v>3.7678571428571428</v>
      </c>
      <c r="S22" s="107">
        <f t="shared" si="4"/>
        <v>17.083333333333332</v>
      </c>
      <c r="T22" s="107">
        <f t="shared" si="4"/>
        <v>6.1881510416666661</v>
      </c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</row>
    <row r="23" spans="1:76" s="4" customFormat="1" x14ac:dyDescent="0.25">
      <c r="A23" s="131" t="s">
        <v>22</v>
      </c>
      <c r="B23" s="132">
        <f>B22/$C27</f>
        <v>6.0541640898783756E-2</v>
      </c>
      <c r="C23" s="132">
        <f>C22/$C27</f>
        <v>5.0930220573077715E-2</v>
      </c>
      <c r="D23" s="132">
        <f>D22/$C27</f>
        <v>0.12588887588887587</v>
      </c>
      <c r="E23" s="132">
        <f>E22/$C27</f>
        <v>6.9300144300144292E-2</v>
      </c>
      <c r="F23" s="132">
        <f>F22/$C27</f>
        <v>0.15061327561327562</v>
      </c>
      <c r="G23" s="133">
        <f t="shared" ref="G23:R23" si="6">G22/$C27</f>
        <v>0.18121025065469507</v>
      </c>
      <c r="H23" s="133">
        <f t="shared" ref="H23" si="7">H22/$C27</f>
        <v>0.11027064147307679</v>
      </c>
      <c r="I23" s="133">
        <f t="shared" si="6"/>
        <v>5.6818181818181816E-2</v>
      </c>
      <c r="J23" s="133">
        <f t="shared" si="6"/>
        <v>7.2287763127457771E-2</v>
      </c>
      <c r="K23" s="134">
        <f t="shared" si="6"/>
        <v>0.21948051948051947</v>
      </c>
      <c r="L23" s="134">
        <f t="shared" si="6"/>
        <v>6.4935064935064943E-2</v>
      </c>
      <c r="M23" s="135">
        <f t="shared" si="6"/>
        <v>0.40272241127856101</v>
      </c>
      <c r="N23" s="135">
        <f t="shared" si="6"/>
        <v>0.22081105169340462</v>
      </c>
      <c r="O23" s="135">
        <f t="shared" si="6"/>
        <v>0.22455667789001121</v>
      </c>
      <c r="P23" s="135">
        <f t="shared" si="6"/>
        <v>0.24015151515151517</v>
      </c>
      <c r="Q23" s="135">
        <f t="shared" si="6"/>
        <v>0.33575757575757575</v>
      </c>
      <c r="R23" s="136">
        <f t="shared" si="6"/>
        <v>0.137012987012987</v>
      </c>
      <c r="S23" s="135">
        <f>S22/$C27</f>
        <v>0.62121212121212122</v>
      </c>
      <c r="T23" s="135">
        <f>T22/$C27</f>
        <v>0.22502367424242423</v>
      </c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</row>
    <row r="24" spans="1:76" s="28" customFormat="1" x14ac:dyDescent="0.25">
      <c r="A24" s="45" t="s">
        <v>44</v>
      </c>
      <c r="B24" s="126">
        <f>B11/365</f>
        <v>9.5890410958904102</v>
      </c>
      <c r="C24" s="126">
        <f>C11/365</f>
        <v>9.5890410958904102</v>
      </c>
      <c r="D24" s="126">
        <f>D11/365</f>
        <v>9.5890410958904102</v>
      </c>
      <c r="E24" s="126">
        <f>E11/365</f>
        <v>9.5890410958904102</v>
      </c>
      <c r="F24" s="126">
        <f>F11/365</f>
        <v>9.5890410958904102</v>
      </c>
      <c r="G24" s="127">
        <f t="shared" ref="G24:J24" si="8">G11/365</f>
        <v>10.95890410958904</v>
      </c>
      <c r="H24" s="127">
        <f t="shared" si="8"/>
        <v>13.698630136986301</v>
      </c>
      <c r="I24" s="127">
        <f t="shared" si="8"/>
        <v>5.4794520547945202</v>
      </c>
      <c r="J24" s="127">
        <f t="shared" si="8"/>
        <v>5.4794520547945202</v>
      </c>
      <c r="K24" s="128">
        <f t="shared" ref="K24:R24" si="9">K11/365</f>
        <v>13.698630136986301</v>
      </c>
      <c r="L24" s="128">
        <f t="shared" si="9"/>
        <v>10.95890410958904</v>
      </c>
      <c r="M24" s="129">
        <f t="shared" si="9"/>
        <v>2.3287671232876712</v>
      </c>
      <c r="N24" s="129">
        <f t="shared" si="9"/>
        <v>4.3835616438356162</v>
      </c>
      <c r="O24" s="129">
        <f t="shared" si="9"/>
        <v>3.2876712328767121</v>
      </c>
      <c r="P24" s="129">
        <f t="shared" si="9"/>
        <v>4.1095890410958908</v>
      </c>
      <c r="Q24" s="129">
        <f t="shared" si="9"/>
        <v>4.1095890410958908</v>
      </c>
      <c r="R24" s="130">
        <f t="shared" si="9"/>
        <v>7.6712328767123283</v>
      </c>
      <c r="S24" s="129">
        <f>S11/365</f>
        <v>0.82191780821917804</v>
      </c>
      <c r="T24" s="129">
        <f>T11/365</f>
        <v>3.2876712328767121</v>
      </c>
      <c r="U24" s="137"/>
      <c r="V24" s="137"/>
      <c r="W24" s="137"/>
      <c r="X24" s="137"/>
      <c r="Y24" s="137"/>
      <c r="Z24" s="137"/>
      <c r="AA24" s="137"/>
      <c r="AB24" s="137"/>
      <c r="AC24" s="137"/>
      <c r="AD24" s="137"/>
      <c r="AE24" s="137"/>
      <c r="AF24" s="137"/>
      <c r="AG24" s="137"/>
      <c r="AH24" s="137"/>
      <c r="AI24" s="137"/>
      <c r="AJ24" s="137"/>
      <c r="AK24" s="137"/>
      <c r="AL24" s="137"/>
      <c r="AM24" s="137"/>
      <c r="AN24" s="137"/>
      <c r="AO24" s="137"/>
      <c r="AP24" s="137"/>
      <c r="AQ24" s="137"/>
      <c r="AR24" s="137"/>
      <c r="AS24" s="137"/>
      <c r="AT24" s="137"/>
      <c r="AU24" s="137"/>
      <c r="AV24" s="137"/>
      <c r="AW24" s="137"/>
      <c r="AX24" s="137"/>
      <c r="AY24" s="137"/>
      <c r="AZ24" s="137"/>
      <c r="BA24" s="137"/>
      <c r="BB24" s="137"/>
      <c r="BC24" s="137"/>
      <c r="BD24" s="137"/>
      <c r="BE24" s="137"/>
      <c r="BF24" s="137"/>
      <c r="BG24" s="137"/>
      <c r="BH24" s="137"/>
      <c r="BI24" s="137"/>
      <c r="BJ24" s="137"/>
      <c r="BK24" s="137"/>
      <c r="BL24" s="137"/>
      <c r="BM24" s="137"/>
      <c r="BN24" s="137"/>
      <c r="BO24" s="137"/>
      <c r="BP24" s="137"/>
      <c r="BQ24" s="137"/>
      <c r="BR24" s="137"/>
      <c r="BS24" s="137"/>
      <c r="BT24" s="137"/>
      <c r="BU24" s="137"/>
      <c r="BV24" s="137"/>
      <c r="BW24" s="137"/>
      <c r="BX24" s="137"/>
    </row>
    <row r="25" spans="1:76" s="11" customFormat="1" ht="32.25" customHeight="1" x14ac:dyDescent="0.25">
      <c r="A25" s="36" t="s">
        <v>23</v>
      </c>
      <c r="B25" s="110" t="s">
        <v>24</v>
      </c>
      <c r="C25" s="110"/>
      <c r="D25" s="110"/>
      <c r="E25" s="110"/>
      <c r="F25" s="110"/>
      <c r="G25" s="110"/>
      <c r="H25" s="110"/>
      <c r="I25" s="110"/>
      <c r="J25" s="110"/>
      <c r="K25" s="110" t="s">
        <v>25</v>
      </c>
      <c r="L25" s="110"/>
      <c r="M25" s="110" t="s">
        <v>24</v>
      </c>
      <c r="N25" s="110"/>
      <c r="O25" s="111" t="s">
        <v>26</v>
      </c>
      <c r="P25" s="111" t="s">
        <v>26</v>
      </c>
      <c r="Q25" s="119" t="s">
        <v>45</v>
      </c>
      <c r="R25" s="119"/>
      <c r="S25" s="111" t="s">
        <v>26</v>
      </c>
      <c r="T25" s="111" t="s">
        <v>26</v>
      </c>
      <c r="U25" s="140"/>
      <c r="V25" s="140"/>
      <c r="W25" s="140"/>
      <c r="X25" s="140"/>
      <c r="Y25" s="140"/>
      <c r="Z25" s="140"/>
      <c r="AA25" s="140"/>
      <c r="AB25" s="140"/>
      <c r="AC25" s="140"/>
      <c r="AD25" s="140"/>
      <c r="AE25" s="140"/>
      <c r="AF25" s="140"/>
      <c r="AG25" s="140"/>
      <c r="AH25" s="140"/>
      <c r="AI25" s="140"/>
      <c r="AJ25" s="140"/>
      <c r="AK25" s="140"/>
      <c r="AL25" s="140"/>
      <c r="AM25" s="140"/>
      <c r="AN25" s="140"/>
      <c r="AO25" s="140"/>
      <c r="AP25" s="140"/>
      <c r="AQ25" s="140"/>
      <c r="AR25" s="140"/>
      <c r="AS25" s="140"/>
      <c r="AT25" s="140"/>
      <c r="AU25" s="140"/>
      <c r="AV25" s="140"/>
      <c r="AW25" s="140"/>
      <c r="AX25" s="140"/>
      <c r="AY25" s="140"/>
      <c r="AZ25" s="140"/>
      <c r="BA25" s="140"/>
      <c r="BB25" s="140"/>
      <c r="BC25" s="140"/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0"/>
      <c r="BO25" s="140"/>
      <c r="BP25" s="140"/>
      <c r="BQ25" s="140"/>
      <c r="BR25" s="140"/>
      <c r="BS25" s="140"/>
      <c r="BT25" s="140"/>
      <c r="BU25" s="140"/>
      <c r="BV25" s="140"/>
      <c r="BW25" s="140"/>
      <c r="BX25" s="140"/>
    </row>
    <row r="26" spans="1:76" x14ac:dyDescent="0.25">
      <c r="A26" s="46"/>
      <c r="B26" s="112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4"/>
      <c r="T26" s="3"/>
    </row>
    <row r="27" spans="1:76" ht="23.25" x14ac:dyDescent="0.25">
      <c r="A27" s="46"/>
      <c r="B27" s="112" t="s">
        <v>27</v>
      </c>
      <c r="C27" s="48">
        <v>27.5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9"/>
      <c r="P27" s="49"/>
      <c r="Q27" s="49"/>
      <c r="R27" s="71"/>
    </row>
    <row r="28" spans="1:76" x14ac:dyDescent="0.25">
      <c r="A28" s="50"/>
      <c r="B28" s="51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9"/>
      <c r="P28" s="49"/>
      <c r="Q28" s="49"/>
      <c r="R28" s="71"/>
    </row>
    <row r="29" spans="1:76" x14ac:dyDescent="0.25">
      <c r="A29" s="56"/>
      <c r="B29" s="51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9"/>
      <c r="P29" s="49"/>
      <c r="Q29" s="49"/>
      <c r="R29" s="71"/>
    </row>
    <row r="30" spans="1:76" x14ac:dyDescent="0.25">
      <c r="A30" s="52"/>
      <c r="B30" s="51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9"/>
      <c r="P30" s="49"/>
      <c r="Q30" s="49"/>
      <c r="R30" s="71"/>
    </row>
    <row r="31" spans="1:76" ht="20.25" customHeight="1" x14ac:dyDescent="0.25">
      <c r="A31" s="52"/>
      <c r="B31" s="55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9"/>
      <c r="P31" s="49"/>
      <c r="Q31" s="49"/>
      <c r="R31" s="71"/>
    </row>
    <row r="32" spans="1:76" x14ac:dyDescent="0.25">
      <c r="C32" s="63"/>
      <c r="D32" s="63"/>
      <c r="E32" s="63"/>
    </row>
    <row r="33" spans="3:5" x14ac:dyDescent="0.25">
      <c r="C33" s="63"/>
      <c r="D33" s="63"/>
      <c r="E33" s="63"/>
    </row>
    <row r="34" spans="3:5" x14ac:dyDescent="0.25">
      <c r="C34" s="63"/>
      <c r="D34" s="63"/>
      <c r="E34" s="63"/>
    </row>
    <row r="35" spans="3:5" x14ac:dyDescent="0.25">
      <c r="C35" s="63"/>
      <c r="D35" s="63"/>
      <c r="E35" s="63"/>
    </row>
    <row r="36" spans="3:5" x14ac:dyDescent="0.25">
      <c r="C36" s="63"/>
      <c r="D36" s="63"/>
      <c r="E36" s="63"/>
    </row>
    <row r="37" spans="3:5" x14ac:dyDescent="0.25">
      <c r="C37" s="63"/>
      <c r="D37" s="63"/>
      <c r="E37" s="63"/>
    </row>
    <row r="38" spans="3:5" x14ac:dyDescent="0.25">
      <c r="C38" s="63"/>
      <c r="D38" s="63"/>
      <c r="E38" s="63"/>
    </row>
    <row r="63" spans="1:18" s="54" customFormat="1" x14ac:dyDescent="0.25">
      <c r="A63" s="53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72"/>
    </row>
    <row r="64" spans="1:18" s="54" customFormat="1" x14ac:dyDescent="0.25">
      <c r="A64" s="53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72"/>
    </row>
    <row r="65" spans="1:18" s="54" customFormat="1" x14ac:dyDescent="0.25">
      <c r="A65" s="53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72"/>
    </row>
    <row r="67" spans="1:18" s="54" customFormat="1" x14ac:dyDescent="0.25">
      <c r="A67" s="53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72"/>
    </row>
  </sheetData>
  <mergeCells count="13">
    <mergeCell ref="M12:T12"/>
    <mergeCell ref="K19:L19"/>
    <mergeCell ref="G20:J20"/>
    <mergeCell ref="K20:L20"/>
    <mergeCell ref="B25:J25"/>
    <mergeCell ref="K25:L25"/>
    <mergeCell ref="M25:N25"/>
    <mergeCell ref="A1:T1"/>
    <mergeCell ref="A2:A4"/>
    <mergeCell ref="B2:F3"/>
    <mergeCell ref="G2:J3"/>
    <mergeCell ref="K2:L3"/>
    <mergeCell ref="M2:T3"/>
  </mergeCells>
  <conditionalFormatting sqref="B22:T22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{149959D5-FBE6-4DDA-992B-1973CB4098ED}</x14:id>
        </ext>
      </extLs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9959D5-FBE6-4DDA-992B-1973CB4098E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B22:T22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Oldřich Hucek</dc:creator>
  <cp:lastModifiedBy>Oldřich Hucek</cp:lastModifiedBy>
  <dcterms:created xsi:type="dcterms:W3CDTF">2015-06-05T18:19:34Z</dcterms:created>
  <dcterms:modified xsi:type="dcterms:W3CDTF">2022-02-02T16:20:54Z</dcterms:modified>
</cp:coreProperties>
</file>