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/>
  </bookViews>
  <sheets>
    <sheet name="ulozeni energie" sheetId="1" r:id="rId1"/>
  </sheets>
  <calcPr calcId="125725"/>
</workbook>
</file>

<file path=xl/calcChain.xml><?xml version="1.0" encoding="utf-8"?>
<calcChain xmlns="http://schemas.openxmlformats.org/spreadsheetml/2006/main">
  <c r="L17" i="1"/>
  <c r="K17"/>
  <c r="J17"/>
  <c r="I17"/>
  <c r="H17"/>
  <c r="G17"/>
  <c r="F17"/>
  <c r="E17"/>
  <c r="D17"/>
  <c r="C17"/>
  <c r="B17"/>
  <c r="C16"/>
  <c r="L15"/>
  <c r="K15"/>
  <c r="J15"/>
  <c r="J16" s="1"/>
  <c r="I15"/>
  <c r="I16" s="1"/>
  <c r="H15"/>
  <c r="G15"/>
  <c r="F15"/>
  <c r="E15"/>
  <c r="D15"/>
  <c r="D16" s="1"/>
  <c r="C15"/>
  <c r="B15"/>
  <c r="B16" s="1"/>
  <c r="K13"/>
  <c r="K16" s="1"/>
  <c r="J13"/>
  <c r="I13"/>
  <c r="H13"/>
  <c r="H16" s="1"/>
  <c r="G13"/>
  <c r="G16" s="1"/>
  <c r="E13"/>
  <c r="E16" s="1"/>
  <c r="B13"/>
  <c r="F12"/>
  <c r="F16" s="1"/>
  <c r="E12"/>
  <c r="K11"/>
  <c r="J11"/>
  <c r="I11"/>
  <c r="H11"/>
  <c r="G11"/>
  <c r="F11"/>
  <c r="E11"/>
  <c r="D11"/>
  <c r="C11"/>
  <c r="B11"/>
  <c r="L8"/>
  <c r="L16" s="1"/>
  <c r="L11" l="1"/>
</calcChain>
</file>

<file path=xl/sharedStrings.xml><?xml version="1.0" encoding="utf-8"?>
<sst xmlns="http://schemas.openxmlformats.org/spreadsheetml/2006/main" count="48" uniqueCount="43">
  <si>
    <t>Porovnání nákladů na akumulaci 1 kWh el. energie – vybrané LiFePO4, NiCd a olověné akumulátory</t>
  </si>
  <si>
    <t xml:space="preserve">Typ akumulátoru </t>
  </si>
  <si>
    <t>LiFePO4 nový   80% vybíjení</t>
  </si>
  <si>
    <t>LiFePO4 použitý   80% vybíjení</t>
  </si>
  <si>
    <t>Liion použitý   80% vybíjení</t>
  </si>
  <si>
    <t>NiCd staniční  kapalný elektrolyt - nový   70% vybíjení</t>
  </si>
  <si>
    <t>NiCd staniční  kapalný elektrolyt - použitý             70% vybíjení</t>
  </si>
  <si>
    <t>Olověný gelový   20% vybíjení</t>
  </si>
  <si>
    <t>Olověný gelový   použitý 20% vybíjení</t>
  </si>
  <si>
    <t>olověný trakční Trojan 12V 224Ah nový  30% vybíjení</t>
  </si>
  <si>
    <t>olověný trakční HAZE 12V 200Ah použitá             30% vybíjení</t>
  </si>
  <si>
    <t>Olověný trakční PZs/OPZs použitý                 30% vybíjení</t>
  </si>
  <si>
    <t>Olověný trakční PZs/OPZs nový         40% vybíjení</t>
  </si>
  <si>
    <t xml:space="preserve">Kapacita [Ah] </t>
  </si>
  <si>
    <t>Napětí článku</t>
  </si>
  <si>
    <t>Počet cyklů (solární aplikace)</t>
  </si>
  <si>
    <t>Kapacita na konci životnosti %</t>
  </si>
  <si>
    <t>0%         článek nemá žádnou kapacitu</t>
  </si>
  <si>
    <t>Cena [Kč]</t>
  </si>
  <si>
    <t>Využitelná kapacita</t>
  </si>
  <si>
    <t xml:space="preserve">Účinnost článku [%] </t>
  </si>
  <si>
    <t xml:space="preserve">Cena za 1 kWh článků [Kč] </t>
  </si>
  <si>
    <t>Servisní náklady na dobu života</t>
  </si>
  <si>
    <t>Příjmy/výdaje za recyklaci na konci života</t>
  </si>
  <si>
    <t>Popis příjmu/ výdaje z recyklace</t>
  </si>
  <si>
    <t>výkup - cena elektrod Cu/Al</t>
  </si>
  <si>
    <t>cena za likvidaci nebezp.odpadu</t>
  </si>
  <si>
    <t>10Kč/kg  výkup</t>
  </si>
  <si>
    <t>11Kč/kg výkup</t>
  </si>
  <si>
    <t>13Kč/kg výkup</t>
  </si>
  <si>
    <t>Za dobu života uloží kWh</t>
  </si>
  <si>
    <t>Náklady na uložení 1 kWh [Kč]</t>
  </si>
  <si>
    <t>doba života  [roků]</t>
  </si>
  <si>
    <t>Popis údržby + nákladů (odhad)</t>
  </si>
  <si>
    <t>bezúdržbová</t>
  </si>
  <si>
    <t>Každých 1000 cyklů výměna elektrolytu 100Kč + spotřeba H2O</t>
  </si>
  <si>
    <t>destilovaná voda. 100Kč za dobu života</t>
  </si>
  <si>
    <t>1x ročně servisní prohlídka. Doplnění spotřebované H2O.      200Kč za rok</t>
  </si>
  <si>
    <t>Zdroj:</t>
  </si>
  <si>
    <t>http://oze.tzb-info.cz/10362-naklady-na-akumulaci-elektriny-v-sekundarnich-clancich</t>
  </si>
  <si>
    <t>http://www.ostrovni-elektrarny.cz/index.php?category=baterie-lifepo4</t>
  </si>
  <si>
    <t>http://www.battery-import.cz/goowei-olovene-12v-stanicni-baterie/</t>
  </si>
  <si>
    <t>Ceny použitých akumulátorů: http://forum.mypower.cz/viewforum.php?f=64</t>
  </si>
</sst>
</file>

<file path=xl/styles.xml><?xml version="1.0" encoding="utf-8"?>
<styleSheet xmlns="http://schemas.openxmlformats.org/spreadsheetml/2006/main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.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rgb="FFFF0000"/>
      <name val="Calibri"/>
      <family val="2"/>
      <charset val="238"/>
    </font>
    <font>
      <i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8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9" xfId="0" applyFont="1" applyBorder="1"/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5" fillId="0" borderId="13" xfId="0" applyFont="1" applyBorder="1"/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1" fontId="7" fillId="0" borderId="14" xfId="0" applyNumberFormat="1" applyFont="1" applyBorder="1" applyAlignment="1">
      <alignment wrapText="1"/>
    </xf>
    <xf numFmtId="1" fontId="7" fillId="0" borderId="15" xfId="0" applyNumberFormat="1" applyFont="1" applyBorder="1" applyAlignment="1">
      <alignment wrapText="1"/>
    </xf>
    <xf numFmtId="1" fontId="7" fillId="0" borderId="16" xfId="0" applyNumberFormat="1" applyFont="1" applyBorder="1"/>
    <xf numFmtId="9" fontId="7" fillId="0" borderId="14" xfId="0" applyNumberFormat="1" applyFont="1" applyBorder="1" applyAlignment="1">
      <alignment wrapText="1"/>
    </xf>
    <xf numFmtId="9" fontId="7" fillId="0" borderId="15" xfId="0" applyNumberFormat="1" applyFont="1" applyBorder="1" applyAlignment="1">
      <alignment wrapText="1"/>
    </xf>
    <xf numFmtId="9" fontId="7" fillId="0" borderId="15" xfId="0" applyNumberFormat="1" applyFont="1" applyBorder="1" applyAlignment="1">
      <alignment horizontal="center" wrapText="1"/>
    </xf>
    <xf numFmtId="9" fontId="7" fillId="0" borderId="16" xfId="0" applyNumberFormat="1" applyFont="1" applyBorder="1" applyAlignment="1">
      <alignment horizontal="center" wrapText="1"/>
    </xf>
    <xf numFmtId="164" fontId="7" fillId="0" borderId="14" xfId="1" applyNumberFormat="1" applyFont="1" applyBorder="1" applyAlignment="1">
      <alignment wrapText="1"/>
    </xf>
    <xf numFmtId="164" fontId="7" fillId="0" borderId="15" xfId="1" applyNumberFormat="1" applyFont="1" applyBorder="1" applyAlignment="1">
      <alignment wrapText="1"/>
    </xf>
    <xf numFmtId="164" fontId="7" fillId="0" borderId="16" xfId="1" applyNumberFormat="1" applyFont="1" applyBorder="1"/>
    <xf numFmtId="9" fontId="7" fillId="0" borderId="15" xfId="0" applyNumberFormat="1" applyFont="1" applyBorder="1"/>
    <xf numFmtId="9" fontId="7" fillId="0" borderId="16" xfId="0" applyNumberFormat="1" applyFont="1" applyBorder="1"/>
    <xf numFmtId="164" fontId="7" fillId="0" borderId="16" xfId="1" applyNumberFormat="1" applyFont="1" applyBorder="1" applyAlignment="1">
      <alignment wrapText="1"/>
    </xf>
    <xf numFmtId="164" fontId="7" fillId="0" borderId="14" xfId="0" applyNumberFormat="1" applyFont="1" applyBorder="1" applyAlignment="1">
      <alignment wrapText="1"/>
    </xf>
    <xf numFmtId="164" fontId="7" fillId="0" borderId="15" xfId="0" applyNumberFormat="1" applyFont="1" applyBorder="1" applyAlignment="1">
      <alignment wrapText="1"/>
    </xf>
    <xf numFmtId="164" fontId="7" fillId="0" borderId="17" xfId="0" applyNumberFormat="1" applyFont="1" applyBorder="1" applyAlignment="1">
      <alignment wrapText="1"/>
    </xf>
    <xf numFmtId="42" fontId="8" fillId="0" borderId="18" xfId="0" applyNumberFormat="1" applyFont="1" applyBorder="1" applyAlignment="1">
      <alignment horizontal="left" wrapText="1" indent="11"/>
    </xf>
    <xf numFmtId="42" fontId="8" fillId="0" borderId="14" xfId="0" applyNumberFormat="1" applyFont="1" applyBorder="1" applyAlignment="1">
      <alignment horizontal="left" wrapText="1" indent="11"/>
    </xf>
    <xf numFmtId="164" fontId="7" fillId="0" borderId="18" xfId="0" applyNumberFormat="1" applyFont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0" fontId="5" fillId="0" borderId="13" xfId="0" applyFont="1" applyBorder="1" applyAlignment="1">
      <alignment vertical="top"/>
    </xf>
    <xf numFmtId="164" fontId="9" fillId="0" borderId="14" xfId="0" applyNumberFormat="1" applyFont="1" applyBorder="1" applyAlignment="1">
      <alignment horizontal="left" vertical="top" wrapText="1" indent="6"/>
    </xf>
    <xf numFmtId="164" fontId="9" fillId="0" borderId="15" xfId="0" applyNumberFormat="1" applyFont="1" applyBorder="1" applyAlignment="1">
      <alignment horizontal="left" vertical="top" wrapText="1" indent="6"/>
    </xf>
    <xf numFmtId="164" fontId="9" fillId="0" borderId="15" xfId="0" applyNumberFormat="1" applyFont="1" applyBorder="1" applyAlignment="1">
      <alignment horizontal="left" vertical="top" wrapText="1" indent="6"/>
    </xf>
    <xf numFmtId="164" fontId="9" fillId="0" borderId="15" xfId="0" applyNumberFormat="1" applyFont="1" applyBorder="1" applyAlignment="1">
      <alignment horizontal="left" vertical="top" wrapText="1" indent="2"/>
    </xf>
    <xf numFmtId="164" fontId="9" fillId="0" borderId="16" xfId="0" applyNumberFormat="1" applyFont="1" applyBorder="1" applyAlignment="1">
      <alignment horizontal="left" vertical="top" wrapText="1" indent="6"/>
    </xf>
    <xf numFmtId="0" fontId="3" fillId="0" borderId="0" xfId="0" applyFont="1" applyAlignment="1">
      <alignment vertical="top"/>
    </xf>
    <xf numFmtId="1" fontId="7" fillId="0" borderId="14" xfId="0" applyNumberFormat="1" applyFont="1" applyBorder="1" applyAlignment="1">
      <alignment horizontal="center" wrapText="1"/>
    </xf>
    <xf numFmtId="1" fontId="7" fillId="0" borderId="15" xfId="0" applyNumberFormat="1" applyFont="1" applyBorder="1" applyAlignment="1">
      <alignment horizontal="center" wrapText="1"/>
    </xf>
    <xf numFmtId="1" fontId="7" fillId="0" borderId="16" xfId="0" applyNumberFormat="1" applyFont="1" applyBorder="1" applyAlignment="1">
      <alignment horizontal="center" wrapText="1"/>
    </xf>
    <xf numFmtId="44" fontId="7" fillId="2" borderId="14" xfId="1" applyFont="1" applyFill="1" applyBorder="1" applyAlignment="1">
      <alignment horizontal="left" wrapText="1" indent="3"/>
    </xf>
    <xf numFmtId="44" fontId="7" fillId="2" borderId="15" xfId="1" applyFont="1" applyFill="1" applyBorder="1" applyAlignment="1">
      <alignment horizontal="left" wrapText="1" indent="3"/>
    </xf>
    <xf numFmtId="44" fontId="7" fillId="2" borderId="19" xfId="1" applyFont="1" applyFill="1" applyBorder="1" applyAlignment="1">
      <alignment horizontal="left" wrapText="1" indent="3"/>
    </xf>
    <xf numFmtId="0" fontId="6" fillId="0" borderId="13" xfId="0" applyFont="1" applyBorder="1"/>
    <xf numFmtId="165" fontId="7" fillId="0" borderId="14" xfId="1" applyNumberFormat="1" applyFont="1" applyBorder="1" applyAlignment="1">
      <alignment horizontal="center" vertical="center" wrapText="1"/>
    </xf>
    <xf numFmtId="165" fontId="7" fillId="0" borderId="15" xfId="1" applyNumberFormat="1" applyFont="1" applyBorder="1" applyAlignment="1">
      <alignment horizontal="center" vertical="center" wrapText="1"/>
    </xf>
    <xf numFmtId="165" fontId="7" fillId="0" borderId="16" xfId="1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44" fontId="9" fillId="0" borderId="21" xfId="1" applyNumberFormat="1" applyFont="1" applyBorder="1" applyAlignment="1">
      <alignment horizontal="center" vertical="center" wrapText="1"/>
    </xf>
    <xf numFmtId="44" fontId="9" fillId="0" borderId="22" xfId="1" applyNumberFormat="1" applyFont="1" applyBorder="1" applyAlignment="1">
      <alignment horizontal="center" vertical="center" wrapText="1"/>
    </xf>
    <xf numFmtId="44" fontId="9" fillId="0" borderId="23" xfId="1" applyNumberFormat="1" applyFont="1" applyBorder="1" applyAlignment="1">
      <alignment horizontal="center" vertical="center" wrapText="1"/>
    </xf>
    <xf numFmtId="44" fontId="9" fillId="0" borderId="24" xfId="1" applyNumberFormat="1" applyFont="1" applyBorder="1" applyAlignment="1">
      <alignment horizontal="center" vertical="center" wrapText="1"/>
    </xf>
    <xf numFmtId="44" fontId="9" fillId="0" borderId="24" xfId="1" applyNumberFormat="1" applyFont="1" applyBorder="1" applyAlignment="1">
      <alignment vertical="center" wrapText="1"/>
    </xf>
    <xf numFmtId="44" fontId="9" fillId="0" borderId="25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0" xfId="0" applyFont="1"/>
    <xf numFmtId="44" fontId="7" fillId="0" borderId="0" xfId="1" applyNumberFormat="1" applyFont="1" applyAlignment="1">
      <alignment wrapText="1"/>
    </xf>
    <xf numFmtId="44" fontId="7" fillId="0" borderId="0" xfId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12" fillId="0" borderId="0" xfId="2" applyFont="1" applyAlignment="1" applyProtection="1"/>
  </cellXfs>
  <cellStyles count="3">
    <cellStyle name="Hypertextový odkaz" xfId="2" builtinId="8"/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ze.tzb-info.cz/10362-naklady-na-akumulaci-elektriny-v-sekundarnich-clanci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workbookViewId="0">
      <selection activeCell="I8" sqref="I8"/>
    </sheetView>
  </sheetViews>
  <sheetFormatPr defaultRowHeight="15.75"/>
  <cols>
    <col min="1" max="1" width="28" style="4" customWidth="1"/>
    <col min="2" max="12" width="11.28515625" style="4" customWidth="1"/>
    <col min="13" max="16384" width="9.140625" style="4"/>
  </cols>
  <sheetData>
    <row r="1" spans="1:12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6.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s="12" customFormat="1" ht="57" thickBot="1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1" t="s">
        <v>12</v>
      </c>
    </row>
    <row r="4" spans="1:12">
      <c r="A4" s="13" t="s">
        <v>13</v>
      </c>
      <c r="B4" s="14">
        <v>100</v>
      </c>
      <c r="C4" s="15">
        <v>200</v>
      </c>
      <c r="D4" s="15">
        <v>9.6</v>
      </c>
      <c r="E4" s="15">
        <v>100</v>
      </c>
      <c r="F4" s="15">
        <v>100</v>
      </c>
      <c r="G4" s="15">
        <v>40</v>
      </c>
      <c r="H4" s="15">
        <v>80</v>
      </c>
      <c r="I4" s="15">
        <v>224</v>
      </c>
      <c r="J4" s="15">
        <v>200</v>
      </c>
      <c r="K4" s="15">
        <v>700</v>
      </c>
      <c r="L4" s="16">
        <v>500</v>
      </c>
    </row>
    <row r="5" spans="1:12">
      <c r="A5" s="17" t="s">
        <v>14</v>
      </c>
      <c r="B5" s="18">
        <v>3.3</v>
      </c>
      <c r="C5" s="19">
        <v>3.3</v>
      </c>
      <c r="D5" s="19">
        <v>3.7</v>
      </c>
      <c r="E5" s="19">
        <v>1.2</v>
      </c>
      <c r="F5" s="19">
        <v>1.2</v>
      </c>
      <c r="G5" s="19">
        <v>12</v>
      </c>
      <c r="H5" s="19">
        <v>12</v>
      </c>
      <c r="I5" s="19">
        <v>12</v>
      </c>
      <c r="J5" s="19">
        <v>12</v>
      </c>
      <c r="K5" s="19">
        <v>2</v>
      </c>
      <c r="L5" s="20">
        <v>2</v>
      </c>
    </row>
    <row r="6" spans="1:12">
      <c r="A6" s="17" t="s">
        <v>15</v>
      </c>
      <c r="B6" s="21">
        <v>10000</v>
      </c>
      <c r="C6" s="22">
        <v>8000</v>
      </c>
      <c r="D6" s="22">
        <v>1500</v>
      </c>
      <c r="E6" s="22">
        <v>5000</v>
      </c>
      <c r="F6" s="22">
        <v>4000</v>
      </c>
      <c r="G6" s="22">
        <v>500</v>
      </c>
      <c r="H6" s="22">
        <v>300</v>
      </c>
      <c r="I6" s="22">
        <v>1000</v>
      </c>
      <c r="J6" s="22">
        <v>1000</v>
      </c>
      <c r="K6" s="22">
        <v>2500</v>
      </c>
      <c r="L6" s="23">
        <v>5000</v>
      </c>
    </row>
    <row r="7" spans="1:12">
      <c r="A7" s="17" t="s">
        <v>16</v>
      </c>
      <c r="B7" s="24">
        <v>0.5</v>
      </c>
      <c r="C7" s="25">
        <v>0.45</v>
      </c>
      <c r="D7" s="25">
        <v>0.45</v>
      </c>
      <c r="E7" s="25">
        <v>0.3</v>
      </c>
      <c r="F7" s="25">
        <v>0.3</v>
      </c>
      <c r="G7" s="26" t="s">
        <v>17</v>
      </c>
      <c r="H7" s="26"/>
      <c r="I7" s="26"/>
      <c r="J7" s="26"/>
      <c r="K7" s="26"/>
      <c r="L7" s="27"/>
    </row>
    <row r="8" spans="1:12">
      <c r="A8" s="17" t="s">
        <v>18</v>
      </c>
      <c r="B8" s="28">
        <v>4390</v>
      </c>
      <c r="C8" s="29">
        <v>2000</v>
      </c>
      <c r="D8" s="29">
        <v>50</v>
      </c>
      <c r="E8" s="29">
        <v>2000</v>
      </c>
      <c r="F8" s="29">
        <v>200</v>
      </c>
      <c r="G8" s="29">
        <v>1800</v>
      </c>
      <c r="H8" s="29">
        <v>1400</v>
      </c>
      <c r="I8" s="29">
        <v>10120</v>
      </c>
      <c r="J8" s="29">
        <v>4990</v>
      </c>
      <c r="K8" s="29">
        <v>1400</v>
      </c>
      <c r="L8" s="30">
        <f>96000/24</f>
        <v>4000</v>
      </c>
    </row>
    <row r="9" spans="1:12">
      <c r="A9" s="17" t="s">
        <v>19</v>
      </c>
      <c r="B9" s="24">
        <v>0.8</v>
      </c>
      <c r="C9" s="25">
        <v>0.8</v>
      </c>
      <c r="D9" s="25">
        <v>0.8</v>
      </c>
      <c r="E9" s="25">
        <v>0.7</v>
      </c>
      <c r="F9" s="25">
        <v>0.7</v>
      </c>
      <c r="G9" s="25">
        <v>0.2</v>
      </c>
      <c r="H9" s="25">
        <v>0.3</v>
      </c>
      <c r="I9" s="31">
        <v>0.3</v>
      </c>
      <c r="J9" s="31">
        <v>0.3</v>
      </c>
      <c r="K9" s="31">
        <v>0.3</v>
      </c>
      <c r="L9" s="32">
        <v>0.4</v>
      </c>
    </row>
    <row r="10" spans="1:12">
      <c r="A10" s="17" t="s">
        <v>20</v>
      </c>
      <c r="B10" s="24">
        <v>0.95</v>
      </c>
      <c r="C10" s="25">
        <v>0.95</v>
      </c>
      <c r="D10" s="25">
        <v>0.95</v>
      </c>
      <c r="E10" s="25">
        <v>0.85</v>
      </c>
      <c r="F10" s="25">
        <v>0.85</v>
      </c>
      <c r="G10" s="25">
        <v>0.9</v>
      </c>
      <c r="H10" s="25">
        <v>0.9</v>
      </c>
      <c r="I10" s="31">
        <v>0.9</v>
      </c>
      <c r="J10" s="31">
        <v>0.9</v>
      </c>
      <c r="K10" s="31">
        <v>0.9</v>
      </c>
      <c r="L10" s="32">
        <v>0.9</v>
      </c>
    </row>
    <row r="11" spans="1:12">
      <c r="A11" s="17" t="s">
        <v>21</v>
      </c>
      <c r="B11" s="28">
        <f>B8/(B4*B5/1000)</f>
        <v>13303.030303030302</v>
      </c>
      <c r="C11" s="29">
        <f>C8/(C4*C5/1000)</f>
        <v>3030.30303030303</v>
      </c>
      <c r="D11" s="29">
        <f>D8/(D4*D5/1000)</f>
        <v>1407.6576576576576</v>
      </c>
      <c r="E11" s="29">
        <f t="shared" ref="E11:L11" si="0">E8/(E4*E5/1000)</f>
        <v>16666.666666666668</v>
      </c>
      <c r="F11" s="29">
        <f t="shared" si="0"/>
        <v>1666.6666666666667</v>
      </c>
      <c r="G11" s="29">
        <f t="shared" si="0"/>
        <v>3750</v>
      </c>
      <c r="H11" s="29">
        <f t="shared" si="0"/>
        <v>1458.3333333333335</v>
      </c>
      <c r="I11" s="29">
        <f t="shared" si="0"/>
        <v>3764.8809523809523</v>
      </c>
      <c r="J11" s="29">
        <f t="shared" si="0"/>
        <v>2079.166666666667</v>
      </c>
      <c r="K11" s="29">
        <f t="shared" si="0"/>
        <v>1000.0000000000001</v>
      </c>
      <c r="L11" s="33">
        <f t="shared" si="0"/>
        <v>4000</v>
      </c>
    </row>
    <row r="12" spans="1:12">
      <c r="A12" s="17" t="s">
        <v>22</v>
      </c>
      <c r="B12" s="34">
        <v>0</v>
      </c>
      <c r="C12" s="35">
        <v>0</v>
      </c>
      <c r="D12" s="35">
        <v>0</v>
      </c>
      <c r="E12" s="35">
        <f>E6/1000*100</f>
        <v>500</v>
      </c>
      <c r="F12" s="35">
        <f>F6/1000*100</f>
        <v>400</v>
      </c>
      <c r="G12" s="35">
        <v>0</v>
      </c>
      <c r="H12" s="35">
        <v>0</v>
      </c>
      <c r="I12" s="35">
        <v>200</v>
      </c>
      <c r="J12" s="35">
        <v>200</v>
      </c>
      <c r="K12" s="29">
        <v>600</v>
      </c>
      <c r="L12" s="33">
        <v>1000</v>
      </c>
    </row>
    <row r="13" spans="1:12">
      <c r="A13" s="17" t="s">
        <v>23</v>
      </c>
      <c r="B13" s="36">
        <f>5*0.1*140+4*0.06*30</f>
        <v>77.2</v>
      </c>
      <c r="C13" s="35">
        <v>150</v>
      </c>
      <c r="D13" s="35"/>
      <c r="E13" s="37">
        <f>-5*7</f>
        <v>-35</v>
      </c>
      <c r="F13" s="38"/>
      <c r="G13" s="35">
        <f>8*12</f>
        <v>96</v>
      </c>
      <c r="H13" s="35">
        <f>33*12</f>
        <v>396</v>
      </c>
      <c r="I13" s="35">
        <f>8*56</f>
        <v>448</v>
      </c>
      <c r="J13" s="35">
        <f>8*56</f>
        <v>448</v>
      </c>
      <c r="K13" s="39">
        <f>40*13</f>
        <v>520</v>
      </c>
      <c r="L13" s="40"/>
    </row>
    <row r="14" spans="1:12" s="47" customFormat="1" ht="22.5">
      <c r="A14" s="41" t="s">
        <v>24</v>
      </c>
      <c r="B14" s="42" t="s">
        <v>25</v>
      </c>
      <c r="C14" s="43"/>
      <c r="D14" s="44">
        <v>0</v>
      </c>
      <c r="E14" s="43" t="s">
        <v>26</v>
      </c>
      <c r="F14" s="43"/>
      <c r="G14" s="45" t="s">
        <v>27</v>
      </c>
      <c r="H14" s="45" t="s">
        <v>27</v>
      </c>
      <c r="I14" s="45" t="s">
        <v>28</v>
      </c>
      <c r="J14" s="45" t="s">
        <v>28</v>
      </c>
      <c r="K14" s="43" t="s">
        <v>29</v>
      </c>
      <c r="L14" s="46"/>
    </row>
    <row r="15" spans="1:12">
      <c r="A15" s="17" t="s">
        <v>30</v>
      </c>
      <c r="B15" s="48">
        <f t="shared" ref="B15:K15" si="1">B5*B4*B6/1000*B9</f>
        <v>2640</v>
      </c>
      <c r="C15" s="49">
        <f t="shared" si="1"/>
        <v>4224</v>
      </c>
      <c r="D15" s="49">
        <f t="shared" si="1"/>
        <v>42.624000000000009</v>
      </c>
      <c r="E15" s="49">
        <f t="shared" si="1"/>
        <v>420</v>
      </c>
      <c r="F15" s="49">
        <f t="shared" si="1"/>
        <v>336</v>
      </c>
      <c r="G15" s="49">
        <f t="shared" si="1"/>
        <v>48</v>
      </c>
      <c r="H15" s="49">
        <f t="shared" si="1"/>
        <v>86.399999999999991</v>
      </c>
      <c r="I15" s="49">
        <f t="shared" si="1"/>
        <v>806.4</v>
      </c>
      <c r="J15" s="49">
        <f t="shared" si="1"/>
        <v>720</v>
      </c>
      <c r="K15" s="49">
        <f t="shared" si="1"/>
        <v>1050</v>
      </c>
      <c r="L15" s="50">
        <f>L5*L4*L6/1000*L9</f>
        <v>2000</v>
      </c>
    </row>
    <row r="16" spans="1:12">
      <c r="A16" s="17" t="s">
        <v>31</v>
      </c>
      <c r="B16" s="51">
        <f t="shared" ref="B16:L16" si="2">(B8-B13+B12)/B15</f>
        <v>1.6336363636363638</v>
      </c>
      <c r="C16" s="52">
        <f t="shared" si="2"/>
        <v>0.43797348484848486</v>
      </c>
      <c r="D16" s="52">
        <f t="shared" si="2"/>
        <v>1.1730480480480479</v>
      </c>
      <c r="E16" s="52">
        <f t="shared" si="2"/>
        <v>6.0357142857142856</v>
      </c>
      <c r="F16" s="52">
        <f t="shared" si="2"/>
        <v>1.7857142857142858</v>
      </c>
      <c r="G16" s="52">
        <f t="shared" si="2"/>
        <v>35.5</v>
      </c>
      <c r="H16" s="52">
        <f t="shared" si="2"/>
        <v>11.620370370370372</v>
      </c>
      <c r="I16" s="52">
        <f t="shared" si="2"/>
        <v>12.242063492063492</v>
      </c>
      <c r="J16" s="52">
        <f t="shared" si="2"/>
        <v>6.5861111111111112</v>
      </c>
      <c r="K16" s="52">
        <f t="shared" si="2"/>
        <v>1.4095238095238096</v>
      </c>
      <c r="L16" s="53">
        <f t="shared" si="2"/>
        <v>2.5</v>
      </c>
    </row>
    <row r="17" spans="1:12">
      <c r="A17" s="54" t="s">
        <v>32</v>
      </c>
      <c r="B17" s="55">
        <f>B6/365</f>
        <v>27.397260273972602</v>
      </c>
      <c r="C17" s="56">
        <f t="shared" ref="C17:L17" si="3">C6/365</f>
        <v>21.917808219178081</v>
      </c>
      <c r="D17" s="56">
        <f t="shared" si="3"/>
        <v>4.1095890410958908</v>
      </c>
      <c r="E17" s="56">
        <f t="shared" si="3"/>
        <v>13.698630136986301</v>
      </c>
      <c r="F17" s="56">
        <f t="shared" si="3"/>
        <v>10.95890410958904</v>
      </c>
      <c r="G17" s="56">
        <f t="shared" si="3"/>
        <v>1.3698630136986301</v>
      </c>
      <c r="H17" s="56">
        <f t="shared" si="3"/>
        <v>0.82191780821917804</v>
      </c>
      <c r="I17" s="56">
        <f t="shared" si="3"/>
        <v>2.7397260273972601</v>
      </c>
      <c r="J17" s="56">
        <f t="shared" si="3"/>
        <v>2.7397260273972601</v>
      </c>
      <c r="K17" s="56">
        <f t="shared" si="3"/>
        <v>6.8493150684931505</v>
      </c>
      <c r="L17" s="57">
        <f t="shared" si="3"/>
        <v>13.698630136986301</v>
      </c>
    </row>
    <row r="18" spans="1:12" s="65" customFormat="1" ht="45" customHeight="1" thickBot="1">
      <c r="A18" s="58" t="s">
        <v>33</v>
      </c>
      <c r="B18" s="59" t="s">
        <v>34</v>
      </c>
      <c r="C18" s="60"/>
      <c r="D18" s="61"/>
      <c r="E18" s="62" t="s">
        <v>35</v>
      </c>
      <c r="F18" s="62"/>
      <c r="G18" s="63" t="s">
        <v>34</v>
      </c>
      <c r="H18" s="63" t="s">
        <v>34</v>
      </c>
      <c r="I18" s="63" t="s">
        <v>36</v>
      </c>
      <c r="J18" s="63" t="s">
        <v>36</v>
      </c>
      <c r="K18" s="62" t="s">
        <v>37</v>
      </c>
      <c r="L18" s="64"/>
    </row>
    <row r="19" spans="1:12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>
      <c r="A20" s="66" t="s">
        <v>38</v>
      </c>
      <c r="B20" s="68"/>
      <c r="C20" s="69"/>
      <c r="D20" s="69"/>
      <c r="E20" s="69"/>
      <c r="F20" s="69"/>
      <c r="G20" s="69"/>
      <c r="H20" s="69"/>
      <c r="I20" s="70"/>
      <c r="J20" s="70"/>
      <c r="K20" s="70"/>
      <c r="L20" s="70"/>
    </row>
    <row r="21" spans="1:12">
      <c r="A21" s="71" t="s">
        <v>39</v>
      </c>
      <c r="B21" s="69"/>
      <c r="C21" s="69"/>
      <c r="D21" s="69"/>
      <c r="E21" s="69"/>
      <c r="F21" s="69"/>
      <c r="G21" s="69"/>
      <c r="H21" s="69"/>
      <c r="I21" s="70"/>
      <c r="J21" s="70"/>
      <c r="K21" s="70"/>
      <c r="L21" s="70"/>
    </row>
    <row r="22" spans="1:12">
      <c r="A22" s="70" t="s">
        <v>40</v>
      </c>
      <c r="B22" s="69"/>
      <c r="C22" s="69"/>
      <c r="D22" s="69"/>
      <c r="E22" s="69"/>
      <c r="F22" s="69"/>
      <c r="G22" s="69"/>
      <c r="H22" s="69"/>
      <c r="I22" s="70"/>
      <c r="J22" s="70"/>
      <c r="K22" s="70"/>
      <c r="L22" s="70"/>
    </row>
    <row r="23" spans="1:12">
      <c r="A23" s="70" t="s">
        <v>41</v>
      </c>
      <c r="B23" s="69"/>
      <c r="C23" s="69"/>
      <c r="D23" s="69"/>
      <c r="E23" s="69"/>
      <c r="F23" s="69"/>
      <c r="G23" s="69"/>
      <c r="H23" s="69"/>
      <c r="I23" s="70"/>
      <c r="J23" s="70"/>
      <c r="K23" s="70"/>
      <c r="L23" s="70"/>
    </row>
    <row r="24" spans="1:12">
      <c r="A24" s="70" t="s">
        <v>42</v>
      </c>
      <c r="B24" s="69"/>
      <c r="C24" s="69"/>
      <c r="D24" s="69"/>
      <c r="E24" s="69"/>
      <c r="F24" s="69"/>
      <c r="G24" s="69"/>
      <c r="H24" s="69"/>
      <c r="I24" s="70"/>
      <c r="J24" s="70"/>
      <c r="K24" s="70"/>
      <c r="L24" s="70"/>
    </row>
    <row r="56" spans="1:12" s="12" customForma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s="12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12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60" spans="1:12" s="12" customForma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</sheetData>
  <mergeCells count="11">
    <mergeCell ref="B18:D18"/>
    <mergeCell ref="E18:F18"/>
    <mergeCell ref="K18:L18"/>
    <mergeCell ref="A1:L1"/>
    <mergeCell ref="A2:L2"/>
    <mergeCell ref="G7:L7"/>
    <mergeCell ref="E13:F13"/>
    <mergeCell ref="K13:L13"/>
    <mergeCell ref="B14:C14"/>
    <mergeCell ref="E14:F14"/>
    <mergeCell ref="K14:L14"/>
  </mergeCells>
  <hyperlinks>
    <hyperlink ref="A21" r:id="rId1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ulozeni energie</vt:lpstr>
    </vt:vector>
  </TitlesOfParts>
  <Company>arvato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pekar01</dc:creator>
  <cp:lastModifiedBy>pekar01</cp:lastModifiedBy>
  <dcterms:created xsi:type="dcterms:W3CDTF">2015-06-11T09:07:45Z</dcterms:created>
  <dcterms:modified xsi:type="dcterms:W3CDTF">2015-06-11T09:08:08Z</dcterms:modified>
</cp:coreProperties>
</file>